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irfsvc22\Div6\環境ｴﾈﾙｷﾞｰ第１部\c一般\e1c_proj\2016\リスクT\148216_MHLWスクリーニング\99_報告書\納品物確定版\"/>
    </mc:Choice>
  </mc:AlternateContent>
  <bookViews>
    <workbookView xWindow="0" yWindow="0" windowWidth="28800" windowHeight="11415"/>
  </bookViews>
  <sheets>
    <sheet name="使い方" sheetId="8" r:id="rId1"/>
    <sheet name="準備シート " sheetId="6" r:id="rId2"/>
    <sheet name="測定結果シート 原版" sheetId="1" r:id="rId3"/>
    <sheet name="No.1" sheetId="12" r:id="rId4"/>
    <sheet name="No.2" sheetId="13" r:id="rId5"/>
    <sheet name="No.3" sheetId="14" r:id="rId6"/>
    <sheet name="No.4" sheetId="15" r:id="rId7"/>
    <sheet name="No.5" sheetId="16" r:id="rId8"/>
    <sheet name="リスクアセスメント結果一覧" sheetId="10" r:id="rId9"/>
    <sheet name="単位換算シート" sheetId="7" r:id="rId10"/>
    <sheet name="選択肢" sheetId="2" r:id="rId11"/>
  </sheets>
  <definedNames>
    <definedName name="_xlnm._FilterDatabase" localSheetId="8" hidden="1">リスクアセスメント結果一覧!$A$2:$M$2</definedName>
    <definedName name="_xlnm._FilterDatabase" localSheetId="1" hidden="1">'準備シート '!$A$1:$C$44</definedName>
    <definedName name="_xlnm.Print_Area" localSheetId="3">No.1!$A$1:$L$43</definedName>
    <definedName name="_xlnm.Print_Area" localSheetId="4">No.2!$A$1:$L$43</definedName>
    <definedName name="_xlnm.Print_Area" localSheetId="5">No.3!$A$1:$L$43</definedName>
    <definedName name="_xlnm.Print_Area" localSheetId="6">No.4!$A$1:$L$43</definedName>
    <definedName name="_xlnm.Print_Area" localSheetId="7">No.5!$A$1:$L$43</definedName>
    <definedName name="_xlnm.Print_Area" localSheetId="8">リスクアセスメント結果一覧!$A$1:$M$52</definedName>
    <definedName name="_xlnm.Print_Area" localSheetId="0">使い方!$A$1:$L$174</definedName>
    <definedName name="_xlnm.Print_Area" localSheetId="2">'測定結果シート 原版'!$A$1:$L$43</definedName>
    <definedName name="_xlnm.Print_Area" localSheetId="9">単位換算シート!$A$1:$G$13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7" i="16" l="1"/>
  <c r="C36" i="16"/>
  <c r="C35" i="16"/>
  <c r="C34" i="16"/>
  <c r="C33" i="16"/>
  <c r="C32" i="16"/>
  <c r="I31" i="16"/>
  <c r="C31" i="16"/>
  <c r="C30" i="16"/>
  <c r="I29" i="16"/>
  <c r="C28" i="16"/>
  <c r="C27" i="16"/>
  <c r="C26" i="16"/>
  <c r="C25" i="16"/>
  <c r="C24" i="16"/>
  <c r="C23" i="16"/>
  <c r="C22" i="16"/>
  <c r="C21" i="16"/>
  <c r="C20" i="16"/>
  <c r="C19" i="16"/>
  <c r="C18" i="16"/>
  <c r="C17" i="16"/>
  <c r="C16" i="16"/>
  <c r="C15" i="16"/>
  <c r="C14" i="16"/>
  <c r="I13" i="16"/>
  <c r="C13" i="16"/>
  <c r="C12" i="16"/>
  <c r="C11" i="16"/>
  <c r="B7" i="16"/>
  <c r="B6" i="16"/>
  <c r="I5" i="16"/>
  <c r="C37" i="15"/>
  <c r="C36" i="15"/>
  <c r="C35" i="15"/>
  <c r="C34" i="15"/>
  <c r="C33" i="15"/>
  <c r="C32" i="15"/>
  <c r="I31" i="15"/>
  <c r="C31" i="15"/>
  <c r="C30" i="15"/>
  <c r="I29" i="15"/>
  <c r="C28" i="15"/>
  <c r="C27" i="15"/>
  <c r="C26" i="15"/>
  <c r="C25" i="15"/>
  <c r="C24" i="15"/>
  <c r="C23" i="15"/>
  <c r="C22" i="15"/>
  <c r="C21" i="15"/>
  <c r="C20" i="15"/>
  <c r="C19" i="15"/>
  <c r="C18" i="15"/>
  <c r="C17" i="15"/>
  <c r="C16" i="15"/>
  <c r="C15" i="15"/>
  <c r="C14" i="15"/>
  <c r="I13" i="15"/>
  <c r="C13" i="15"/>
  <c r="C12" i="15"/>
  <c r="C11" i="15"/>
  <c r="B7" i="15"/>
  <c r="B6" i="15"/>
  <c r="I5" i="15"/>
  <c r="C37" i="14"/>
  <c r="C36" i="14"/>
  <c r="C35" i="14"/>
  <c r="C34" i="14"/>
  <c r="C33" i="14"/>
  <c r="C32" i="14"/>
  <c r="I31" i="14"/>
  <c r="C31" i="14"/>
  <c r="C30" i="14"/>
  <c r="I29" i="14"/>
  <c r="C28" i="14"/>
  <c r="C27" i="14"/>
  <c r="C26" i="14"/>
  <c r="C25" i="14"/>
  <c r="C24" i="14"/>
  <c r="C23" i="14"/>
  <c r="C22" i="14"/>
  <c r="C21" i="14"/>
  <c r="C20" i="14"/>
  <c r="C19" i="14"/>
  <c r="C18" i="14"/>
  <c r="C17" i="14"/>
  <c r="C16" i="14"/>
  <c r="C15" i="14"/>
  <c r="C14" i="14"/>
  <c r="I13" i="14"/>
  <c r="C13" i="14"/>
  <c r="C12" i="14"/>
  <c r="C11" i="14"/>
  <c r="B7" i="14"/>
  <c r="B6" i="14"/>
  <c r="I5" i="14"/>
  <c r="C37" i="13"/>
  <c r="C36" i="13"/>
  <c r="C35" i="13"/>
  <c r="C34" i="13"/>
  <c r="C33" i="13"/>
  <c r="C32" i="13"/>
  <c r="I31" i="13"/>
  <c r="C31" i="13"/>
  <c r="C30" i="13"/>
  <c r="I29" i="13"/>
  <c r="C28" i="13"/>
  <c r="C27" i="13"/>
  <c r="C26" i="13"/>
  <c r="C25" i="13"/>
  <c r="C24" i="13"/>
  <c r="C23" i="13"/>
  <c r="C22" i="13"/>
  <c r="C21" i="13"/>
  <c r="C20" i="13"/>
  <c r="C19" i="13"/>
  <c r="C18" i="13"/>
  <c r="C17" i="13"/>
  <c r="C16" i="13"/>
  <c r="C15" i="13"/>
  <c r="C14" i="13"/>
  <c r="I13" i="13"/>
  <c r="C13" i="13"/>
  <c r="C12" i="13"/>
  <c r="C11" i="13"/>
  <c r="B7" i="13"/>
  <c r="B6" i="13"/>
  <c r="I5" i="13"/>
  <c r="C37" i="12"/>
  <c r="C36" i="12"/>
  <c r="C35" i="12"/>
  <c r="C34" i="12"/>
  <c r="C33" i="12"/>
  <c r="C32" i="12"/>
  <c r="I31" i="12"/>
  <c r="C31" i="12"/>
  <c r="C30" i="12"/>
  <c r="I29" i="12"/>
  <c r="C28" i="12"/>
  <c r="C27" i="12"/>
  <c r="C26" i="12"/>
  <c r="C25" i="12"/>
  <c r="C24" i="12"/>
  <c r="C23" i="12"/>
  <c r="C22" i="12"/>
  <c r="C21" i="12"/>
  <c r="C20" i="12"/>
  <c r="C19" i="12"/>
  <c r="C18" i="12"/>
  <c r="C17" i="12"/>
  <c r="C16" i="12"/>
  <c r="C15" i="12"/>
  <c r="C14" i="12"/>
  <c r="I13" i="12"/>
  <c r="C13" i="12"/>
  <c r="C12" i="12"/>
  <c r="C11" i="12"/>
  <c r="B7" i="12"/>
  <c r="B6" i="12"/>
  <c r="I5" i="12"/>
  <c r="G34" i="6"/>
  <c r="G43" i="6" s="1"/>
  <c r="I30" i="12" l="1"/>
  <c r="I32" i="12" s="1"/>
  <c r="I37" i="16"/>
  <c r="I37" i="12"/>
  <c r="I37" i="13"/>
  <c r="I30" i="13"/>
  <c r="I32" i="13" s="1"/>
  <c r="I33" i="13" s="1"/>
  <c r="I30" i="14"/>
  <c r="I32" i="14" s="1"/>
  <c r="I34" i="14" s="1"/>
  <c r="I35" i="14" s="1"/>
  <c r="I37" i="14"/>
  <c r="I30" i="15"/>
  <c r="I32" i="15" s="1"/>
  <c r="I33" i="15" s="1"/>
  <c r="I37" i="15"/>
  <c r="I30" i="16"/>
  <c r="I32" i="16" s="1"/>
  <c r="I34" i="16" s="1"/>
  <c r="I35" i="16" s="1"/>
  <c r="I34" i="13"/>
  <c r="I35" i="13" s="1"/>
  <c r="I34" i="12"/>
  <c r="I35" i="12" s="1"/>
  <c r="I33" i="12"/>
  <c r="BB43" i="6"/>
  <c r="F34" i="6"/>
  <c r="F43" i="6" s="1"/>
  <c r="H34" i="6"/>
  <c r="H43" i="6" s="1"/>
  <c r="I34" i="6"/>
  <c r="J34" i="6"/>
  <c r="K34" i="6"/>
  <c r="L34" i="6"/>
  <c r="M34" i="6"/>
  <c r="M43" i="6" s="1"/>
  <c r="N34" i="6"/>
  <c r="O34" i="6"/>
  <c r="P34" i="6"/>
  <c r="P43" i="6" s="1"/>
  <c r="Q34" i="6"/>
  <c r="R34" i="6"/>
  <c r="S34" i="6"/>
  <c r="T34" i="6"/>
  <c r="U34" i="6"/>
  <c r="U43" i="6" s="1"/>
  <c r="V34" i="6"/>
  <c r="W34" i="6"/>
  <c r="X34" i="6"/>
  <c r="X43" i="6" s="1"/>
  <c r="Y34" i="6"/>
  <c r="Z34" i="6"/>
  <c r="AA34" i="6"/>
  <c r="AB34" i="6"/>
  <c r="AC34" i="6"/>
  <c r="AC43" i="6" s="1"/>
  <c r="AD34" i="6"/>
  <c r="AE34" i="6"/>
  <c r="AF34" i="6"/>
  <c r="AF43" i="6" s="1"/>
  <c r="AG34" i="6"/>
  <c r="AH34" i="6"/>
  <c r="AI34" i="6"/>
  <c r="AJ34" i="6"/>
  <c r="AK34" i="6"/>
  <c r="AK43" i="6" s="1"/>
  <c r="AL34" i="6"/>
  <c r="AM34" i="6"/>
  <c r="AN34" i="6"/>
  <c r="AN43" i="6" s="1"/>
  <c r="AO34" i="6"/>
  <c r="AP34" i="6"/>
  <c r="AQ34" i="6"/>
  <c r="AR34" i="6"/>
  <c r="AS34" i="6"/>
  <c r="AS43" i="6" s="1"/>
  <c r="AT34" i="6"/>
  <c r="AU34" i="6"/>
  <c r="AV34" i="6"/>
  <c r="AV43" i="6" s="1"/>
  <c r="AW34" i="6"/>
  <c r="AX34" i="6"/>
  <c r="AY34" i="6"/>
  <c r="AZ34" i="6"/>
  <c r="BA34" i="6"/>
  <c r="BA43" i="6" s="1"/>
  <c r="BB34" i="6"/>
  <c r="I43" i="6"/>
  <c r="J43" i="6"/>
  <c r="K43" i="6"/>
  <c r="L43" i="6"/>
  <c r="N43" i="6"/>
  <c r="O43" i="6"/>
  <c r="Q43" i="6"/>
  <c r="R43" i="6"/>
  <c r="S43" i="6"/>
  <c r="T43" i="6"/>
  <c r="V43" i="6"/>
  <c r="W43" i="6"/>
  <c r="Y43" i="6"/>
  <c r="Z43" i="6"/>
  <c r="AA43" i="6"/>
  <c r="AB43" i="6"/>
  <c r="AD43" i="6"/>
  <c r="AE43" i="6"/>
  <c r="AG43" i="6"/>
  <c r="AH43" i="6"/>
  <c r="AI43" i="6"/>
  <c r="AJ43" i="6"/>
  <c r="AL43" i="6"/>
  <c r="AM43" i="6"/>
  <c r="AO43" i="6"/>
  <c r="AP43" i="6"/>
  <c r="AQ43" i="6"/>
  <c r="AR43" i="6"/>
  <c r="AT43" i="6"/>
  <c r="AU43" i="6"/>
  <c r="AW43" i="6"/>
  <c r="AX43" i="6"/>
  <c r="AY43" i="6"/>
  <c r="AZ43" i="6"/>
  <c r="I33" i="14" l="1"/>
  <c r="I34" i="15"/>
  <c r="I35" i="15" s="1"/>
  <c r="I33" i="16"/>
  <c r="C8" i="7"/>
  <c r="C12" i="7"/>
  <c r="E34" i="6" l="1"/>
  <c r="E43" i="6" s="1"/>
  <c r="I13" i="1" l="1"/>
  <c r="J20" i="10"/>
  <c r="J16" i="10"/>
  <c r="J49" i="10"/>
  <c r="J13" i="10"/>
  <c r="G8" i="10"/>
  <c r="I14" i="10"/>
  <c r="H23" i="10"/>
  <c r="G42" i="10"/>
  <c r="I40" i="10"/>
  <c r="I12" i="10"/>
  <c r="I20" i="10"/>
  <c r="I43" i="10"/>
  <c r="K33" i="10"/>
  <c r="K11" i="10"/>
  <c r="H43" i="10"/>
  <c r="K34" i="10"/>
  <c r="J42" i="10"/>
  <c r="J32" i="10"/>
  <c r="G31" i="10"/>
  <c r="J7" i="10"/>
  <c r="G13" i="10"/>
  <c r="I47" i="10"/>
  <c r="G47" i="10"/>
  <c r="G46" i="10"/>
  <c r="I46" i="10"/>
  <c r="H25" i="10"/>
  <c r="K10" i="10"/>
  <c r="K24" i="10"/>
  <c r="J25" i="10"/>
  <c r="G38" i="10"/>
  <c r="I10" i="10"/>
  <c r="I30" i="10"/>
  <c r="H27" i="10"/>
  <c r="G24" i="10"/>
  <c r="J45" i="10"/>
  <c r="H47" i="10"/>
  <c r="G43" i="10"/>
  <c r="H9" i="10"/>
  <c r="G30" i="10"/>
  <c r="I6" i="10"/>
  <c r="I33" i="10"/>
  <c r="K36" i="10"/>
  <c r="K22" i="10"/>
  <c r="K17" i="10"/>
  <c r="H48" i="10"/>
  <c r="K52" i="10"/>
  <c r="I39" i="10"/>
  <c r="H36" i="10"/>
  <c r="G23" i="10"/>
  <c r="I28" i="10"/>
  <c r="G33" i="10"/>
  <c r="K27" i="10"/>
  <c r="H17" i="10"/>
  <c r="J50" i="10"/>
  <c r="G36" i="10"/>
  <c r="I45" i="10"/>
  <c r="I24" i="10"/>
  <c r="K21" i="10"/>
  <c r="K49" i="10"/>
  <c r="H49" i="10"/>
  <c r="I15" i="10"/>
  <c r="I49" i="10"/>
  <c r="K15" i="10"/>
  <c r="G21" i="10"/>
  <c r="K8" i="10"/>
  <c r="G12" i="10"/>
  <c r="H21" i="10"/>
  <c r="I8" i="10"/>
  <c r="J21" i="10"/>
  <c r="I41" i="10"/>
  <c r="K31" i="10"/>
  <c r="H31" i="10"/>
  <c r="I31" i="10"/>
  <c r="J43" i="10"/>
  <c r="J37" i="10"/>
  <c r="K38" i="10"/>
  <c r="J46" i="10"/>
  <c r="H12" i="10"/>
  <c r="K50" i="10"/>
  <c r="K32" i="10"/>
  <c r="G40" i="10"/>
  <c r="J26" i="10"/>
  <c r="H40" i="10"/>
  <c r="K14" i="10"/>
  <c r="H19" i="10"/>
  <c r="G50" i="10"/>
  <c r="H10" i="10"/>
  <c r="H44" i="10"/>
  <c r="K6" i="10"/>
  <c r="G19" i="10"/>
  <c r="G39" i="10"/>
  <c r="I18" i="10"/>
  <c r="K48" i="10"/>
  <c r="H50" i="10"/>
  <c r="J48" i="10"/>
  <c r="K26" i="10"/>
  <c r="G27" i="10"/>
  <c r="J39" i="10"/>
  <c r="J8" i="10"/>
  <c r="H45" i="10"/>
  <c r="K12" i="10"/>
  <c r="J23" i="10"/>
  <c r="I13" i="10"/>
  <c r="J34" i="10"/>
  <c r="J40" i="10"/>
  <c r="H46" i="10"/>
  <c r="I9" i="10"/>
  <c r="H14" i="10"/>
  <c r="G34" i="10"/>
  <c r="J11" i="10"/>
  <c r="G7" i="10"/>
  <c r="G25" i="10"/>
  <c r="G49" i="10"/>
  <c r="J51" i="10"/>
  <c r="J14" i="10"/>
  <c r="J52" i="10"/>
  <c r="H22" i="10"/>
  <c r="H24" i="10"/>
  <c r="H15" i="10"/>
  <c r="J22" i="10"/>
  <c r="K45" i="10"/>
  <c r="J35" i="10"/>
  <c r="I21" i="10"/>
  <c r="J12" i="10"/>
  <c r="G32" i="10"/>
  <c r="G29" i="10"/>
  <c r="I48" i="10"/>
  <c r="H52" i="10"/>
  <c r="H11" i="10"/>
  <c r="J36" i="10"/>
  <c r="H7" i="10"/>
  <c r="I19" i="10"/>
  <c r="K42" i="10"/>
  <c r="I36" i="10"/>
  <c r="H32" i="10"/>
  <c r="K16" i="10"/>
  <c r="G45" i="10"/>
  <c r="G10" i="10"/>
  <c r="I37" i="10"/>
  <c r="K44" i="10"/>
  <c r="G44" i="10"/>
  <c r="H41" i="10"/>
  <c r="G14" i="10"/>
  <c r="K23" i="10"/>
  <c r="K29" i="10"/>
  <c r="G35" i="10"/>
  <c r="I7" i="10"/>
  <c r="I35" i="10"/>
  <c r="H6" i="10"/>
  <c r="I22" i="10"/>
  <c r="H51" i="10"/>
  <c r="K19" i="10"/>
  <c r="J41" i="10"/>
  <c r="K25" i="10"/>
  <c r="J6" i="10"/>
  <c r="I50" i="10"/>
  <c r="H18" i="10"/>
  <c r="H33" i="10"/>
  <c r="K47" i="10"/>
  <c r="K37" i="10"/>
  <c r="H16" i="10"/>
  <c r="K43" i="10"/>
  <c r="I11" i="10"/>
  <c r="J17" i="10"/>
  <c r="H30" i="10"/>
  <c r="K35" i="10"/>
  <c r="H38" i="10"/>
  <c r="I52" i="10"/>
  <c r="J15" i="10"/>
  <c r="J44" i="10"/>
  <c r="G17" i="10"/>
  <c r="K51" i="10"/>
  <c r="H8" i="10"/>
  <c r="I16" i="10"/>
  <c r="G41" i="10"/>
  <c r="H39" i="10"/>
  <c r="G20" i="10"/>
  <c r="I42" i="10"/>
  <c r="G26" i="10"/>
  <c r="H26" i="10"/>
  <c r="I34" i="10"/>
  <c r="H34" i="10"/>
  <c r="H20" i="10"/>
  <c r="J18" i="10"/>
  <c r="J47" i="10"/>
  <c r="J10" i="10"/>
  <c r="I32" i="10"/>
  <c r="H37" i="10"/>
  <c r="K28" i="10"/>
  <c r="H42" i="10"/>
  <c r="H28" i="10"/>
  <c r="J24" i="10"/>
  <c r="I23" i="10"/>
  <c r="J31" i="10"/>
  <c r="I17" i="10"/>
  <c r="K18" i="10"/>
  <c r="K7" i="10"/>
  <c r="G28" i="10"/>
  <c r="K13" i="10"/>
  <c r="G52" i="10"/>
  <c r="I26" i="10"/>
  <c r="H29" i="10"/>
  <c r="H35" i="10"/>
  <c r="G6" i="10"/>
  <c r="K9" i="10"/>
  <c r="J9" i="10"/>
  <c r="I44" i="10"/>
  <c r="K39" i="10"/>
  <c r="J28" i="10"/>
  <c r="G48" i="10"/>
  <c r="J29" i="10"/>
  <c r="K46" i="10"/>
  <c r="J19" i="10"/>
  <c r="K20" i="10"/>
  <c r="J27" i="10"/>
  <c r="G16" i="10"/>
  <c r="G22" i="10"/>
  <c r="K30" i="10"/>
  <c r="K40" i="10"/>
  <c r="K41" i="10"/>
  <c r="G11" i="10"/>
  <c r="I29" i="10"/>
  <c r="J30" i="10"/>
  <c r="G37" i="10"/>
  <c r="I25" i="10"/>
  <c r="G15" i="10"/>
  <c r="H13" i="10"/>
  <c r="I27" i="10"/>
  <c r="J33" i="10"/>
  <c r="I38" i="10"/>
  <c r="I51" i="10"/>
  <c r="G18" i="10"/>
  <c r="J38" i="10"/>
  <c r="G51" i="10"/>
  <c r="G9" i="10"/>
  <c r="C33" i="1" l="1"/>
  <c r="I31" i="1" l="1"/>
  <c r="I29" i="1"/>
  <c r="H5" i="10"/>
  <c r="K5" i="10"/>
  <c r="I5" i="1" l="1"/>
  <c r="C30" i="1"/>
  <c r="C31" i="1"/>
  <c r="C32" i="1"/>
  <c r="C34" i="1"/>
  <c r="C35" i="1"/>
  <c r="C37" i="1"/>
  <c r="C13" i="1"/>
  <c r="C12" i="1"/>
  <c r="C11" i="1"/>
  <c r="C14" i="1"/>
  <c r="C15" i="1"/>
  <c r="C16" i="1"/>
  <c r="C17" i="1"/>
  <c r="C18" i="1"/>
  <c r="C19" i="1"/>
  <c r="C20" i="1"/>
  <c r="C21" i="1"/>
  <c r="C22" i="1"/>
  <c r="C23" i="1"/>
  <c r="C24" i="1"/>
  <c r="C25" i="1"/>
  <c r="C26" i="1"/>
  <c r="C27" i="1"/>
  <c r="C28" i="1"/>
  <c r="H3" i="10"/>
  <c r="H4" i="10"/>
  <c r="K4" i="10"/>
  <c r="I37" i="1" l="1"/>
  <c r="I30" i="1"/>
  <c r="I32" i="1" s="1"/>
  <c r="E13" i="10"/>
  <c r="E40" i="10"/>
  <c r="F17" i="10"/>
  <c r="E12" i="10"/>
  <c r="F51" i="10"/>
  <c r="F27" i="10"/>
  <c r="E15" i="10"/>
  <c r="E51" i="10"/>
  <c r="F36" i="10"/>
  <c r="F6" i="10"/>
  <c r="E21" i="10"/>
  <c r="E322" i="10"/>
  <c r="F38" i="10"/>
  <c r="E37" i="10"/>
  <c r="F21" i="10"/>
  <c r="E321" i="10"/>
  <c r="F29" i="10"/>
  <c r="E39" i="10"/>
  <c r="F8" i="10"/>
  <c r="F31" i="10"/>
  <c r="F22" i="10"/>
  <c r="E45" i="10"/>
  <c r="F4" i="10"/>
  <c r="E52" i="10"/>
  <c r="E5" i="10"/>
  <c r="F5" i="10"/>
  <c r="F16" i="10"/>
  <c r="F7" i="10"/>
  <c r="F10" i="10"/>
  <c r="F23" i="10"/>
  <c r="E16" i="10"/>
  <c r="E48" i="10"/>
  <c r="E36" i="10"/>
  <c r="E49" i="10"/>
  <c r="E34" i="10"/>
  <c r="F41" i="10"/>
  <c r="F37" i="10"/>
  <c r="E8" i="10"/>
  <c r="E3" i="10"/>
  <c r="F14" i="10"/>
  <c r="F18" i="10"/>
  <c r="E11" i="10"/>
  <c r="F47" i="10"/>
  <c r="E4" i="10"/>
  <c r="F39" i="10"/>
  <c r="F28" i="10"/>
  <c r="E25" i="10"/>
  <c r="E323" i="10"/>
  <c r="E32" i="10"/>
  <c r="E20" i="10"/>
  <c r="F50" i="10"/>
  <c r="E22" i="10"/>
  <c r="E17" i="10"/>
  <c r="F40" i="10"/>
  <c r="F30" i="10"/>
  <c r="E43" i="10"/>
  <c r="E14" i="10"/>
  <c r="E41" i="10"/>
  <c r="F34" i="10"/>
  <c r="E31" i="10"/>
  <c r="E44" i="10"/>
  <c r="E7" i="10"/>
  <c r="F26" i="10"/>
  <c r="F33" i="10"/>
  <c r="F35" i="10"/>
  <c r="F46" i="10"/>
  <c r="E35" i="10"/>
  <c r="F3" i="10"/>
  <c r="F52" i="10"/>
  <c r="F32" i="10"/>
  <c r="F45" i="10"/>
  <c r="F44" i="10"/>
  <c r="E38" i="10"/>
  <c r="E33" i="10"/>
  <c r="E6" i="10"/>
  <c r="E28" i="10"/>
  <c r="F9" i="10"/>
  <c r="E9" i="10"/>
  <c r="E23" i="10"/>
  <c r="F24" i="10"/>
  <c r="E42" i="10"/>
  <c r="E29" i="10"/>
  <c r="F15" i="10"/>
  <c r="E18" i="10"/>
  <c r="E24" i="10"/>
  <c r="F13" i="10"/>
  <c r="F25" i="10"/>
  <c r="E26" i="10"/>
  <c r="E47" i="10"/>
  <c r="F43" i="10"/>
  <c r="E10" i="10"/>
  <c r="F11" i="10"/>
  <c r="E27" i="10"/>
  <c r="F20" i="10"/>
  <c r="E46" i="10"/>
  <c r="E19" i="10"/>
  <c r="F12" i="10"/>
  <c r="E50" i="10"/>
  <c r="F49" i="10"/>
  <c r="E30" i="10"/>
  <c r="F48" i="10"/>
  <c r="F42" i="10"/>
  <c r="E320" i="10"/>
  <c r="F19" i="10"/>
  <c r="B7" i="1" l="1"/>
  <c r="B6" i="1"/>
  <c r="D6" i="10"/>
  <c r="B47" i="10"/>
  <c r="D44" i="10"/>
  <c r="C30" i="10"/>
  <c r="D29" i="10"/>
  <c r="B15" i="10"/>
  <c r="B35" i="10"/>
  <c r="C14" i="10"/>
  <c r="C37" i="10"/>
  <c r="D24" i="10"/>
  <c r="D8" i="10"/>
  <c r="B7" i="10"/>
  <c r="D30" i="10"/>
  <c r="D49" i="10"/>
  <c r="B42" i="10"/>
  <c r="D48" i="10"/>
  <c r="B41" i="10"/>
  <c r="D11" i="10"/>
  <c r="B3" i="10"/>
  <c r="C51" i="10"/>
  <c r="D13" i="10"/>
  <c r="C24" i="10"/>
  <c r="B52" i="10"/>
  <c r="C8" i="10"/>
  <c r="C52" i="10"/>
  <c r="C28" i="10"/>
  <c r="B16" i="10"/>
  <c r="B48" i="10"/>
  <c r="D42" i="10"/>
  <c r="B36" i="10"/>
  <c r="C17" i="10"/>
  <c r="D41" i="10"/>
  <c r="B26" i="10"/>
  <c r="C21" i="10"/>
  <c r="C12" i="10"/>
  <c r="B6" i="10"/>
  <c r="D32" i="10"/>
  <c r="D47" i="10"/>
  <c r="B51" i="10"/>
  <c r="C6" i="10"/>
  <c r="B11" i="10"/>
  <c r="B24" i="10"/>
  <c r="B20" i="10"/>
  <c r="C32" i="10"/>
  <c r="C9" i="10"/>
  <c r="C49" i="10"/>
  <c r="C7" i="10"/>
  <c r="B5" i="10"/>
  <c r="C35" i="10"/>
  <c r="B10" i="10"/>
  <c r="C13" i="10"/>
  <c r="C23" i="10"/>
  <c r="C41" i="10"/>
  <c r="C20" i="10"/>
  <c r="D26" i="10"/>
  <c r="B23" i="10"/>
  <c r="B32" i="10"/>
  <c r="D50" i="10"/>
  <c r="B9" i="10"/>
  <c r="D19" i="10"/>
  <c r="D5" i="10"/>
  <c r="B13" i="10"/>
  <c r="C25" i="10"/>
  <c r="C19" i="10"/>
  <c r="D21" i="10"/>
  <c r="D3" i="10"/>
  <c r="C3" i="10"/>
  <c r="C36" i="10"/>
  <c r="C46" i="10"/>
  <c r="D38" i="10"/>
  <c r="B38" i="10"/>
  <c r="B19" i="10"/>
  <c r="D33" i="10"/>
  <c r="D36" i="10"/>
  <c r="D4" i="10"/>
  <c r="C43" i="10"/>
  <c r="D46" i="10"/>
  <c r="B39" i="10"/>
  <c r="C50" i="10"/>
  <c r="D35" i="10"/>
  <c r="C11" i="10"/>
  <c r="D39" i="10"/>
  <c r="D40" i="10"/>
  <c r="D22" i="10"/>
  <c r="C33" i="10"/>
  <c r="D18" i="10"/>
  <c r="D51" i="10"/>
  <c r="D20" i="10"/>
  <c r="D16" i="10"/>
  <c r="D23" i="10"/>
  <c r="D14" i="10"/>
  <c r="G4" i="10"/>
  <c r="B31" i="10"/>
  <c r="B14" i="10"/>
  <c r="K3" i="10"/>
  <c r="D12" i="10"/>
  <c r="C40" i="10"/>
  <c r="B33" i="10"/>
  <c r="C5" i="10"/>
  <c r="B50" i="10"/>
  <c r="B43" i="10"/>
  <c r="C39" i="10"/>
  <c r="B22" i="10"/>
  <c r="B25" i="10"/>
  <c r="B46" i="10"/>
  <c r="B45" i="10"/>
  <c r="B17" i="10"/>
  <c r="D25" i="10"/>
  <c r="B27" i="10"/>
  <c r="C45" i="10"/>
  <c r="C27" i="10"/>
  <c r="D9" i="10"/>
  <c r="D45" i="10"/>
  <c r="D27" i="10"/>
  <c r="D15" i="10"/>
  <c r="C38" i="10"/>
  <c r="C47" i="10"/>
  <c r="D31" i="10"/>
  <c r="C44" i="10"/>
  <c r="B8" i="10"/>
  <c r="C4" i="10"/>
  <c r="B37" i="10"/>
  <c r="D17" i="10"/>
  <c r="B40" i="10"/>
  <c r="B18" i="10"/>
  <c r="C34" i="10"/>
  <c r="B30" i="10"/>
  <c r="D37" i="10"/>
  <c r="B4" i="10"/>
  <c r="B21" i="10"/>
  <c r="C31" i="10"/>
  <c r="B34" i="10"/>
  <c r="D28" i="10"/>
  <c r="C18" i="10"/>
  <c r="D7" i="10"/>
  <c r="C29" i="10"/>
  <c r="C48" i="10"/>
  <c r="B44" i="10"/>
  <c r="D34" i="10"/>
  <c r="B12" i="10"/>
  <c r="D52" i="10"/>
  <c r="D43" i="10"/>
  <c r="C16" i="10"/>
  <c r="C22" i="10"/>
  <c r="C10" i="10"/>
  <c r="C42" i="10"/>
  <c r="C15" i="10"/>
  <c r="B28" i="10"/>
  <c r="C26" i="10"/>
  <c r="D10" i="10"/>
  <c r="B29" i="10"/>
  <c r="B49" i="10"/>
  <c r="C36" i="1" l="1"/>
  <c r="I4" i="10"/>
  <c r="J4" i="10"/>
  <c r="G3" i="10"/>
  <c r="I33" i="1" l="1"/>
  <c r="I34" i="1"/>
  <c r="G5" i="10"/>
  <c r="J5" i="10"/>
  <c r="J3" i="10"/>
  <c r="I3" i="10"/>
  <c r="I5" i="10"/>
  <c r="I35" i="1" l="1"/>
</calcChain>
</file>

<file path=xl/sharedStrings.xml><?xml version="1.0" encoding="utf-8"?>
<sst xmlns="http://schemas.openxmlformats.org/spreadsheetml/2006/main" count="935" uniqueCount="289">
  <si>
    <t>急性毒性（吸入：気体）</t>
  </si>
  <si>
    <t>急性毒性（吸入：蒸気）</t>
  </si>
  <si>
    <t>急性毒性（吸入：粉じん）</t>
  </si>
  <si>
    <t>急性毒性（吸入：ミスト）</t>
  </si>
  <si>
    <t>皮膚腐食性・刺激性</t>
  </si>
  <si>
    <t>眼に対する重篤な損傷・眼刺激性</t>
  </si>
  <si>
    <t>呼吸器感作性</t>
  </si>
  <si>
    <t>皮膚感作性</t>
  </si>
  <si>
    <t>生殖細胞変異原性</t>
  </si>
  <si>
    <t>発がん性</t>
  </si>
  <si>
    <t>生殖毒性</t>
  </si>
  <si>
    <t>特定標的臓器毒性（単回ばく露）</t>
  </si>
  <si>
    <t>特定標的臓器毒性（反復ばく露）</t>
  </si>
  <si>
    <t>吸引性呼吸器有害性</t>
  </si>
  <si>
    <t>ACGIH TLV-TWA</t>
  </si>
  <si>
    <t>ACGIH TLV-STEL</t>
  </si>
  <si>
    <t>ACGIH TLV-C</t>
  </si>
  <si>
    <t>ppm</t>
    <phoneticPr fontId="1"/>
  </si>
  <si>
    <t>日本産業衛生学会　許容濃度</t>
    <phoneticPr fontId="1"/>
  </si>
  <si>
    <t>日本産業衛生学会　最大許容濃度</t>
    <phoneticPr fontId="1"/>
  </si>
  <si>
    <t>人</t>
    <rPh sb="0" eb="1">
      <t>ニン</t>
    </rPh>
    <phoneticPr fontId="1"/>
  </si>
  <si>
    <t>L/日</t>
    <rPh sb="2" eb="3">
      <t>ニチ</t>
    </rPh>
    <phoneticPr fontId="1"/>
  </si>
  <si>
    <t>項目</t>
    <rPh sb="0" eb="2">
      <t>コウモク</t>
    </rPh>
    <phoneticPr fontId="1"/>
  </si>
  <si>
    <t>内容</t>
    <rPh sb="0" eb="2">
      <t>ナイヨウ</t>
    </rPh>
    <phoneticPr fontId="1"/>
  </si>
  <si>
    <t>℃</t>
    <phoneticPr fontId="1"/>
  </si>
  <si>
    <t>-</t>
    <phoneticPr fontId="1"/>
  </si>
  <si>
    <t>濃度</t>
    <rPh sb="0" eb="2">
      <t>ノウド</t>
    </rPh>
    <phoneticPr fontId="1"/>
  </si>
  <si>
    <t>眼に対する重篤な損傷・眼刺激性*</t>
    <phoneticPr fontId="1"/>
  </si>
  <si>
    <t>備考</t>
    <rPh sb="0" eb="2">
      <t>ビコウ</t>
    </rPh>
    <phoneticPr fontId="1"/>
  </si>
  <si>
    <t>急性毒性（経口）</t>
    <phoneticPr fontId="1"/>
  </si>
  <si>
    <t>区分</t>
    <rPh sb="0" eb="2">
      <t>クブン</t>
    </rPh>
    <phoneticPr fontId="1"/>
  </si>
  <si>
    <t>管理区分</t>
    <rPh sb="0" eb="2">
      <t>カンリ</t>
    </rPh>
    <rPh sb="2" eb="4">
      <t>クブン</t>
    </rPh>
    <phoneticPr fontId="1"/>
  </si>
  <si>
    <t>リスク</t>
    <phoneticPr fontId="1"/>
  </si>
  <si>
    <t>作業カテゴリ</t>
    <rPh sb="0" eb="2">
      <t>サギョウ</t>
    </rPh>
    <phoneticPr fontId="1"/>
  </si>
  <si>
    <t>印刷の作業</t>
  </si>
  <si>
    <t>GHS情報（有害性）</t>
    <rPh sb="3" eb="5">
      <t>ジョウホウ</t>
    </rPh>
    <rPh sb="6" eb="9">
      <t>ユウガイセイ</t>
    </rPh>
    <phoneticPr fontId="1"/>
  </si>
  <si>
    <t>急性毒性</t>
    <phoneticPr fontId="1"/>
  </si>
  <si>
    <t>１A</t>
    <phoneticPr fontId="1"/>
  </si>
  <si>
    <t>２B</t>
    <phoneticPr fontId="1"/>
  </si>
  <si>
    <t>１B</t>
    <phoneticPr fontId="1"/>
  </si>
  <si>
    <t>１C</t>
    <phoneticPr fontId="1"/>
  </si>
  <si>
    <t>２A</t>
    <phoneticPr fontId="1"/>
  </si>
  <si>
    <t>３</t>
    <phoneticPr fontId="1"/>
  </si>
  <si>
    <t>経皮吸収の有無</t>
    <rPh sb="0" eb="2">
      <t>ケイヒ</t>
    </rPh>
    <rPh sb="2" eb="4">
      <t>キュウシュウ</t>
    </rPh>
    <rPh sb="5" eb="7">
      <t>ウム</t>
    </rPh>
    <phoneticPr fontId="1"/>
  </si>
  <si>
    <t>特定標的臓器毒性（単回ばく露）</t>
    <phoneticPr fontId="1"/>
  </si>
  <si>
    <t>特定標的臓器毒性（反復ばく露）</t>
    <phoneticPr fontId="1"/>
  </si>
  <si>
    <t>安全係数</t>
    <rPh sb="0" eb="2">
      <t>アンゼン</t>
    </rPh>
    <rPh sb="2" eb="4">
      <t>ケイスウ</t>
    </rPh>
    <phoneticPr fontId="1"/>
  </si>
  <si>
    <t>hPa</t>
    <phoneticPr fontId="1"/>
  </si>
  <si>
    <t>有</t>
    <rPh sb="0" eb="1">
      <t>アリ</t>
    </rPh>
    <phoneticPr fontId="1"/>
  </si>
  <si>
    <t>無</t>
    <rPh sb="0" eb="1">
      <t>ナシ</t>
    </rPh>
    <phoneticPr fontId="1"/>
  </si>
  <si>
    <t>化学物質名</t>
    <rPh sb="0" eb="2">
      <t>カガク</t>
    </rPh>
    <rPh sb="2" eb="4">
      <t>ブッシツ</t>
    </rPh>
    <rPh sb="4" eb="5">
      <t>メイ</t>
    </rPh>
    <phoneticPr fontId="1"/>
  </si>
  <si>
    <t>法令上の分類</t>
    <rPh sb="0" eb="3">
      <t>ホウレイジョウ</t>
    </rPh>
    <rPh sb="4" eb="6">
      <t>ブンルイ</t>
    </rPh>
    <phoneticPr fontId="1"/>
  </si>
  <si>
    <t>SDSの有無</t>
    <rPh sb="4" eb="6">
      <t>ウム</t>
    </rPh>
    <phoneticPr fontId="1"/>
  </si>
  <si>
    <t>作業</t>
    <rPh sb="0" eb="2">
      <t>サギョウ</t>
    </rPh>
    <phoneticPr fontId="1"/>
  </si>
  <si>
    <t>検知管の有無</t>
    <rPh sb="0" eb="3">
      <t>ケンチカン</t>
    </rPh>
    <rPh sb="4" eb="6">
      <t>ウム</t>
    </rPh>
    <phoneticPr fontId="1"/>
  </si>
  <si>
    <t>作業環境測定結果</t>
    <rPh sb="0" eb="2">
      <t>サギョウ</t>
    </rPh>
    <rPh sb="2" eb="4">
      <t>カンキョウ</t>
    </rPh>
    <rPh sb="4" eb="6">
      <t>ソクテイ</t>
    </rPh>
    <rPh sb="6" eb="8">
      <t>ケッカ</t>
    </rPh>
    <phoneticPr fontId="1"/>
  </si>
  <si>
    <t>ラベル表示の有無</t>
    <rPh sb="3" eb="5">
      <t>ヒョウジ</t>
    </rPh>
    <rPh sb="6" eb="8">
      <t>ウム</t>
    </rPh>
    <phoneticPr fontId="1"/>
  </si>
  <si>
    <t>リスク低減措置の検討内容・今後の方針等</t>
    <rPh sb="3" eb="5">
      <t>テイゲン</t>
    </rPh>
    <rPh sb="5" eb="7">
      <t>ソチ</t>
    </rPh>
    <rPh sb="8" eb="10">
      <t>ケントウ</t>
    </rPh>
    <rPh sb="10" eb="12">
      <t>ナイヨウ</t>
    </rPh>
    <rPh sb="13" eb="15">
      <t>コンゴ</t>
    </rPh>
    <rPh sb="16" eb="18">
      <t>ホウシン</t>
    </rPh>
    <rPh sb="18" eb="19">
      <t>トウ</t>
    </rPh>
    <phoneticPr fontId="1"/>
  </si>
  <si>
    <t>法令上の分類</t>
    <phoneticPr fontId="1"/>
  </si>
  <si>
    <t>特定化学物質</t>
    <rPh sb="0" eb="2">
      <t>トクテイ</t>
    </rPh>
    <rPh sb="2" eb="4">
      <t>カガク</t>
    </rPh>
    <rPh sb="4" eb="6">
      <t>ブッシツ</t>
    </rPh>
    <phoneticPr fontId="1"/>
  </si>
  <si>
    <t>有機溶剤</t>
    <rPh sb="0" eb="2">
      <t>ユウキ</t>
    </rPh>
    <rPh sb="2" eb="4">
      <t>ヨウザイ</t>
    </rPh>
    <phoneticPr fontId="1"/>
  </si>
  <si>
    <t>通知対象物質</t>
    <rPh sb="0" eb="2">
      <t>ツウチ</t>
    </rPh>
    <rPh sb="2" eb="4">
      <t>タイショウ</t>
    </rPh>
    <rPh sb="4" eb="6">
      <t>ブッシツ</t>
    </rPh>
    <phoneticPr fontId="1"/>
  </si>
  <si>
    <t>その他</t>
    <rPh sb="2" eb="3">
      <t>タ</t>
    </rPh>
    <phoneticPr fontId="1"/>
  </si>
  <si>
    <t>有</t>
    <rPh sb="0" eb="1">
      <t>アリ</t>
    </rPh>
    <phoneticPr fontId="1"/>
  </si>
  <si>
    <t>無</t>
    <rPh sb="0" eb="1">
      <t>ナシ</t>
    </rPh>
    <phoneticPr fontId="1"/>
  </si>
  <si>
    <t>結果の有無</t>
    <rPh sb="0" eb="2">
      <t>ケッカ</t>
    </rPh>
    <rPh sb="3" eb="5">
      <t>ウム</t>
    </rPh>
    <phoneticPr fontId="1"/>
  </si>
  <si>
    <t>測定結果①[ppm]</t>
    <rPh sb="0" eb="2">
      <t>ソクテイ</t>
    </rPh>
    <rPh sb="2" eb="4">
      <t>ケッカ</t>
    </rPh>
    <phoneticPr fontId="1"/>
  </si>
  <si>
    <t>測定結果②[ppm]</t>
    <phoneticPr fontId="1"/>
  </si>
  <si>
    <t>測定結果③[ppm]</t>
    <phoneticPr fontId="1"/>
  </si>
  <si>
    <t>測定結果④[ppm]</t>
    <phoneticPr fontId="1"/>
  </si>
  <si>
    <t>測定結果⑤[ppm]</t>
    <phoneticPr fontId="1"/>
  </si>
  <si>
    <t>測定範囲</t>
    <rPh sb="0" eb="2">
      <t>ソクテイ</t>
    </rPh>
    <rPh sb="2" eb="4">
      <t>ハンイ</t>
    </rPh>
    <phoneticPr fontId="1"/>
  </si>
  <si>
    <t>検知管</t>
    <phoneticPr fontId="1"/>
  </si>
  <si>
    <t>ACGIH TLV</t>
    <phoneticPr fontId="1"/>
  </si>
  <si>
    <t>危険性</t>
    <rPh sb="0" eb="3">
      <t>キケンセイ</t>
    </rPh>
    <phoneticPr fontId="1"/>
  </si>
  <si>
    <t>有害性</t>
    <rPh sb="0" eb="3">
      <t>ユウガイセイ</t>
    </rPh>
    <phoneticPr fontId="1"/>
  </si>
  <si>
    <t>過去のRAの結果</t>
    <rPh sb="0" eb="2">
      <t>カコ</t>
    </rPh>
    <phoneticPr fontId="1"/>
  </si>
  <si>
    <t>日本産業衛生学会</t>
    <rPh sb="0" eb="2">
      <t>ニホン</t>
    </rPh>
    <rPh sb="2" eb="4">
      <t>サンギョウ</t>
    </rPh>
    <rPh sb="4" eb="6">
      <t>エイセイ</t>
    </rPh>
    <rPh sb="6" eb="8">
      <t>ガッカイ</t>
    </rPh>
    <phoneticPr fontId="1"/>
  </si>
  <si>
    <t>No.</t>
    <phoneticPr fontId="1"/>
  </si>
  <si>
    <t>CAS</t>
    <phoneticPr fontId="1"/>
  </si>
  <si>
    <t>実施担当者*</t>
    <rPh sb="0" eb="2">
      <t>ジッシ</t>
    </rPh>
    <rPh sb="2" eb="5">
      <t>タントウシャ</t>
    </rPh>
    <phoneticPr fontId="1"/>
  </si>
  <si>
    <t>No</t>
    <phoneticPr fontId="1"/>
  </si>
  <si>
    <t>基本情報</t>
    <rPh sb="0" eb="2">
      <t>キホン</t>
    </rPh>
    <rPh sb="2" eb="4">
      <t>ジョウホウ</t>
    </rPh>
    <phoneticPr fontId="1"/>
  </si>
  <si>
    <t>備考</t>
    <phoneticPr fontId="1"/>
  </si>
  <si>
    <t>経皮吸収(Skin)の注意書き*</t>
    <phoneticPr fontId="1"/>
  </si>
  <si>
    <t>許容濃度 [ppm]</t>
    <phoneticPr fontId="1"/>
  </si>
  <si>
    <t>TWA [ppm]</t>
    <phoneticPr fontId="1"/>
  </si>
  <si>
    <t>STEL [ppm]</t>
    <phoneticPr fontId="1"/>
  </si>
  <si>
    <t>C [ppm]</t>
    <phoneticPr fontId="1"/>
  </si>
  <si>
    <t>最大許容濃度 [ppm]</t>
    <phoneticPr fontId="1"/>
  </si>
  <si>
    <t>実施日*</t>
    <rPh sb="0" eb="3">
      <t>ジッシビ</t>
    </rPh>
    <phoneticPr fontId="1"/>
  </si>
  <si>
    <t>急性毒性（吸入：気体）</t>
    <phoneticPr fontId="1"/>
  </si>
  <si>
    <t>←準備シートの番号を入力</t>
    <rPh sb="1" eb="3">
      <t>ジュンビ</t>
    </rPh>
    <rPh sb="7" eb="9">
      <t>バンゴウ</t>
    </rPh>
    <rPh sb="10" eb="12">
      <t>ニュウリョク</t>
    </rPh>
    <phoneticPr fontId="1"/>
  </si>
  <si>
    <t>GHS区分</t>
    <rPh sb="3" eb="5">
      <t>クブン</t>
    </rPh>
    <phoneticPr fontId="1"/>
  </si>
  <si>
    <t>その他のばく露限界値 [ppm]</t>
    <rPh sb="6" eb="7">
      <t>ロ</t>
    </rPh>
    <rPh sb="7" eb="10">
      <t>ゲンカイチ</t>
    </rPh>
    <phoneticPr fontId="1"/>
  </si>
  <si>
    <t>急性毒性（経皮）</t>
  </si>
  <si>
    <t>急性毒性（経皮）</t>
    <phoneticPr fontId="1"/>
  </si>
  <si>
    <t>皮膚腐食性・刺激性</t>
    <phoneticPr fontId="1"/>
  </si>
  <si>
    <t>呼吸器感作性</t>
    <phoneticPr fontId="1"/>
  </si>
  <si>
    <r>
      <rPr>
        <sz val="11"/>
        <rFont val="ＭＳ Ｐゴシック"/>
        <family val="3"/>
        <charset val="128"/>
        <scheme val="minor"/>
      </rPr>
      <t>*は必須事項、</t>
    </r>
    <r>
      <rPr>
        <sz val="11"/>
        <color theme="0" tint="-0.14999847407452621"/>
        <rFont val="ＭＳ Ｐゴシック"/>
        <family val="3"/>
        <charset val="128"/>
        <scheme val="minor"/>
      </rPr>
      <t>■</t>
    </r>
    <r>
      <rPr>
        <sz val="11"/>
        <color theme="1"/>
        <rFont val="ＭＳ Ｐゴシック"/>
        <family val="3"/>
        <charset val="128"/>
        <scheme val="minor"/>
      </rPr>
      <t>色のセルは自動入力</t>
    </r>
    <r>
      <rPr>
        <sz val="11"/>
        <color theme="5" tint="0.39997558519241921"/>
        <rFont val="ＭＳ Ｐゴシック"/>
        <family val="3"/>
        <charset val="128"/>
        <scheme val="minor"/>
      </rPr>
      <t/>
    </r>
    <rPh sb="2" eb="4">
      <t>ヒッス</t>
    </rPh>
    <rPh sb="4" eb="6">
      <t>ジコウ</t>
    </rPh>
    <rPh sb="8" eb="9">
      <t>イロ</t>
    </rPh>
    <rPh sb="13" eb="15">
      <t>ジドウ</t>
    </rPh>
    <rPh sb="15" eb="17">
      <t>ニュウリョク</t>
    </rPh>
    <phoneticPr fontId="1"/>
  </si>
  <si>
    <t>必須</t>
    <rPh sb="0" eb="2">
      <t>ヒッス</t>
    </rPh>
    <phoneticPr fontId="1"/>
  </si>
  <si>
    <t>自動</t>
    <rPh sb="0" eb="2">
      <t>ジドウ</t>
    </rPh>
    <phoneticPr fontId="1"/>
  </si>
  <si>
    <t>必須</t>
    <phoneticPr fontId="1"/>
  </si>
  <si>
    <t>任意</t>
    <rPh sb="0" eb="2">
      <t>ニンイ</t>
    </rPh>
    <phoneticPr fontId="1"/>
  </si>
  <si>
    <t>いずれか必須</t>
    <rPh sb="4" eb="6">
      <t>ヒッス</t>
    </rPh>
    <phoneticPr fontId="1"/>
  </si>
  <si>
    <t>CAS番号</t>
    <rPh sb="3" eb="5">
      <t>バンゴウ</t>
    </rPh>
    <phoneticPr fontId="1"/>
  </si>
  <si>
    <t>作業時間 [分]</t>
    <rPh sb="0" eb="2">
      <t>サギョウ</t>
    </rPh>
    <rPh sb="2" eb="4">
      <t>ジカン</t>
    </rPh>
    <rPh sb="6" eb="7">
      <t>フン</t>
    </rPh>
    <phoneticPr fontId="1"/>
  </si>
  <si>
    <t>経皮吸収(Skin)の注意書き</t>
  </si>
  <si>
    <t>上限 [ppm]</t>
    <rPh sb="0" eb="2">
      <t>ジョウゲン</t>
    </rPh>
    <phoneticPr fontId="1"/>
  </si>
  <si>
    <t>下限 [ppm]</t>
    <rPh sb="0" eb="2">
      <t>カゲン</t>
    </rPh>
    <phoneticPr fontId="1"/>
  </si>
  <si>
    <t>濃度（ppm）</t>
    <rPh sb="0" eb="2">
      <t>ノウド</t>
    </rPh>
    <phoneticPr fontId="1"/>
  </si>
  <si>
    <t>分子量（g/mol）</t>
    <rPh sb="0" eb="3">
      <t>ブンシリョウ</t>
    </rPh>
    <phoneticPr fontId="1"/>
  </si>
  <si>
    <t>温度（℃）</t>
    <rPh sb="0" eb="2">
      <t>オンド</t>
    </rPh>
    <phoneticPr fontId="1"/>
  </si>
  <si>
    <t>気圧（hPa）</t>
    <rPh sb="0" eb="2">
      <t>キアツ</t>
    </rPh>
    <phoneticPr fontId="1"/>
  </si>
  <si>
    <r>
      <t>←μg/m</t>
    </r>
    <r>
      <rPr>
        <vertAlign val="superscript"/>
        <sz val="11"/>
        <color theme="1"/>
        <rFont val="ＭＳ Ｐゴシック"/>
        <family val="3"/>
        <charset val="128"/>
        <scheme val="minor"/>
      </rPr>
      <t>3</t>
    </r>
    <r>
      <rPr>
        <sz val="11"/>
        <color theme="1"/>
        <rFont val="ＭＳ Ｐゴシック"/>
        <family val="2"/>
        <charset val="128"/>
        <scheme val="minor"/>
      </rPr>
      <t>の場合1000で割った値を入力</t>
    </r>
    <rPh sb="7" eb="9">
      <t>バアイ</t>
    </rPh>
    <rPh sb="14" eb="15">
      <t>ワ</t>
    </rPh>
    <rPh sb="17" eb="18">
      <t>アタイ</t>
    </rPh>
    <rPh sb="19" eb="21">
      <t>ニュウリョク</t>
    </rPh>
    <phoneticPr fontId="1"/>
  </si>
  <si>
    <r>
      <t>mg/m</t>
    </r>
    <r>
      <rPr>
        <vertAlign val="superscript"/>
        <sz val="11"/>
        <color theme="1"/>
        <rFont val="ＭＳ Ｐゴシック"/>
        <family val="3"/>
        <charset val="128"/>
        <scheme val="minor"/>
      </rPr>
      <t>3</t>
    </r>
    <r>
      <rPr>
        <sz val="11"/>
        <color theme="1"/>
        <rFont val="ＭＳ Ｐゴシック"/>
        <family val="2"/>
        <charset val="128"/>
        <scheme val="minor"/>
      </rPr>
      <t>からppmへの換算</t>
    </r>
    <rPh sb="12" eb="14">
      <t>カンザン</t>
    </rPh>
    <phoneticPr fontId="1"/>
  </si>
  <si>
    <r>
      <t>濃度（mg/m</t>
    </r>
    <r>
      <rPr>
        <vertAlign val="superscript"/>
        <sz val="11"/>
        <color theme="1"/>
        <rFont val="ＭＳ Ｐゴシック"/>
        <family val="3"/>
        <charset val="128"/>
        <scheme val="minor"/>
      </rPr>
      <t>3</t>
    </r>
    <r>
      <rPr>
        <sz val="11"/>
        <color theme="1"/>
        <rFont val="ＭＳ Ｐゴシック"/>
        <family val="2"/>
        <charset val="128"/>
        <scheme val="minor"/>
      </rPr>
      <t>）</t>
    </r>
    <rPh sb="0" eb="2">
      <t>ノウド</t>
    </rPh>
    <phoneticPr fontId="1"/>
  </si>
  <si>
    <t>【STEP1】</t>
    <phoneticPr fontId="1"/>
  </si>
  <si>
    <t>基本情報の入力</t>
    <rPh sb="0" eb="2">
      <t>キホン</t>
    </rPh>
    <rPh sb="2" eb="4">
      <t>ジョウホウ</t>
    </rPh>
    <rPh sb="5" eb="7">
      <t>ニュウリョク</t>
    </rPh>
    <phoneticPr fontId="1"/>
  </si>
  <si>
    <t>・物質ごと、作業ごとに列に基本情報を入力する。</t>
    <rPh sb="1" eb="3">
      <t>ブッシツ</t>
    </rPh>
    <rPh sb="6" eb="8">
      <t>サギョウ</t>
    </rPh>
    <rPh sb="11" eb="12">
      <t>レツ</t>
    </rPh>
    <rPh sb="13" eb="15">
      <t>キホン</t>
    </rPh>
    <rPh sb="15" eb="17">
      <t>ジョウホウ</t>
    </rPh>
    <rPh sb="18" eb="20">
      <t>ニュウリョク</t>
    </rPh>
    <phoneticPr fontId="1"/>
  </si>
  <si>
    <t>・任意項目については入力をすることにより、リスクアセスメント等の状況を把握につながります。</t>
    <rPh sb="1" eb="3">
      <t>ニンイ</t>
    </rPh>
    <rPh sb="3" eb="5">
      <t>コウモク</t>
    </rPh>
    <rPh sb="10" eb="12">
      <t>ニュウリョク</t>
    </rPh>
    <rPh sb="30" eb="31">
      <t>トウ</t>
    </rPh>
    <rPh sb="32" eb="34">
      <t>ジョウキョウ</t>
    </rPh>
    <rPh sb="35" eb="37">
      <t>ハアク</t>
    </rPh>
    <phoneticPr fontId="1"/>
  </si>
  <si>
    <t>作業カテゴリの選択</t>
    <rPh sb="0" eb="2">
      <t>サギョウ</t>
    </rPh>
    <rPh sb="7" eb="9">
      <t>センタク</t>
    </rPh>
    <phoneticPr fontId="1"/>
  </si>
  <si>
    <t>【STEP2】</t>
    <phoneticPr fontId="1"/>
  </si>
  <si>
    <t>・同一の物質でも、作業が異なる場合には別の列に入力します。</t>
    <rPh sb="1" eb="3">
      <t>ドウイツ</t>
    </rPh>
    <rPh sb="4" eb="6">
      <t>ブッシツ</t>
    </rPh>
    <rPh sb="9" eb="11">
      <t>サギョウ</t>
    </rPh>
    <rPh sb="12" eb="13">
      <t>コト</t>
    </rPh>
    <rPh sb="15" eb="17">
      <t>バアイ</t>
    </rPh>
    <rPh sb="19" eb="20">
      <t>ベツ</t>
    </rPh>
    <rPh sb="21" eb="22">
      <t>レツ</t>
    </rPh>
    <rPh sb="23" eb="25">
      <t>ニュウリョク</t>
    </rPh>
    <phoneticPr fontId="1"/>
  </si>
  <si>
    <t>・化学物質を取り扱う作業カテゴリを選択し、作業時間を入力します。</t>
    <rPh sb="1" eb="3">
      <t>カガク</t>
    </rPh>
    <rPh sb="3" eb="5">
      <t>ブッシツ</t>
    </rPh>
    <rPh sb="6" eb="7">
      <t>ト</t>
    </rPh>
    <rPh sb="8" eb="9">
      <t>アツカ</t>
    </rPh>
    <rPh sb="10" eb="12">
      <t>サギョウ</t>
    </rPh>
    <rPh sb="17" eb="19">
      <t>センタク</t>
    </rPh>
    <rPh sb="21" eb="23">
      <t>サギョウ</t>
    </rPh>
    <rPh sb="23" eb="25">
      <t>ジカン</t>
    </rPh>
    <rPh sb="26" eb="28">
      <t>ニュウリョク</t>
    </rPh>
    <phoneticPr fontId="1"/>
  </si>
  <si>
    <t>【STEP3】</t>
    <phoneticPr fontId="1"/>
  </si>
  <si>
    <t>ばく露限界値情報の入力</t>
    <rPh sb="2" eb="3">
      <t>ロ</t>
    </rPh>
    <rPh sb="3" eb="6">
      <t>ゲンカイチ</t>
    </rPh>
    <rPh sb="6" eb="8">
      <t>ジョウホウ</t>
    </rPh>
    <rPh sb="9" eb="11">
      <t>ニュウリョク</t>
    </rPh>
    <phoneticPr fontId="1"/>
  </si>
  <si>
    <t>【STEP4】</t>
    <phoneticPr fontId="1"/>
  </si>
  <si>
    <t>測定の準備（準備シートの使い方）</t>
    <rPh sb="0" eb="2">
      <t>ソクテイ</t>
    </rPh>
    <rPh sb="3" eb="5">
      <t>ジュンビ</t>
    </rPh>
    <rPh sb="6" eb="8">
      <t>ジュンビ</t>
    </rPh>
    <rPh sb="12" eb="13">
      <t>ツカ</t>
    </rPh>
    <rPh sb="14" eb="15">
      <t>カタ</t>
    </rPh>
    <phoneticPr fontId="1"/>
  </si>
  <si>
    <t>測定結果の評価（測定結果シートの使い方）</t>
    <rPh sb="0" eb="2">
      <t>ソクテイ</t>
    </rPh>
    <rPh sb="2" eb="4">
      <t>ケッカ</t>
    </rPh>
    <rPh sb="5" eb="7">
      <t>ヒョウカ</t>
    </rPh>
    <rPh sb="8" eb="10">
      <t>ソクテイ</t>
    </rPh>
    <rPh sb="10" eb="12">
      <t>ケッカ</t>
    </rPh>
    <rPh sb="16" eb="17">
      <t>ツカ</t>
    </rPh>
    <rPh sb="18" eb="19">
      <t>カタ</t>
    </rPh>
    <phoneticPr fontId="1"/>
  </si>
  <si>
    <t>必要事項の記入</t>
    <rPh sb="0" eb="2">
      <t>ヒツヨウ</t>
    </rPh>
    <rPh sb="2" eb="4">
      <t>ジコウ</t>
    </rPh>
    <rPh sb="5" eb="7">
      <t>キニュウ</t>
    </rPh>
    <phoneticPr fontId="1"/>
  </si>
  <si>
    <t>・No.（右図）に準備シートのNoを入力することで、列の切り替えが可能です。</t>
    <rPh sb="5" eb="6">
      <t>ミギ</t>
    </rPh>
    <rPh sb="6" eb="7">
      <t>ズ</t>
    </rPh>
    <rPh sb="9" eb="11">
      <t>ジュンビ</t>
    </rPh>
    <rPh sb="18" eb="20">
      <t>ニュウリョク</t>
    </rPh>
    <rPh sb="26" eb="27">
      <t>レツ</t>
    </rPh>
    <rPh sb="28" eb="29">
      <t>キ</t>
    </rPh>
    <rPh sb="30" eb="31">
      <t>カ</t>
    </rPh>
    <rPh sb="33" eb="35">
      <t>カノウ</t>
    </rPh>
    <phoneticPr fontId="1"/>
  </si>
  <si>
    <t>・判定された「管理区分」及び「リスクレベル」より、リスク低減措置について検討を行ってください。</t>
    <rPh sb="1" eb="3">
      <t>ハンテイ</t>
    </rPh>
    <rPh sb="7" eb="9">
      <t>カンリ</t>
    </rPh>
    <rPh sb="9" eb="11">
      <t>クブン</t>
    </rPh>
    <rPh sb="12" eb="13">
      <t>オヨ</t>
    </rPh>
    <rPh sb="28" eb="30">
      <t>テイゲン</t>
    </rPh>
    <rPh sb="30" eb="32">
      <t>ソチ</t>
    </rPh>
    <rPh sb="36" eb="38">
      <t>ケントウ</t>
    </rPh>
    <rPh sb="39" eb="40">
      <t>オコナ</t>
    </rPh>
    <phoneticPr fontId="1"/>
  </si>
  <si>
    <t>単位換算シート</t>
    <rPh sb="0" eb="2">
      <t>タンイ</t>
    </rPh>
    <rPh sb="2" eb="4">
      <t>カンザン</t>
    </rPh>
    <phoneticPr fontId="1"/>
  </si>
  <si>
    <r>
      <t>・SDS等を確認し、ばく露限界値の情報を入力します。　※単位がmg/m</t>
    </r>
    <r>
      <rPr>
        <vertAlign val="superscript"/>
        <sz val="11"/>
        <color theme="1"/>
        <rFont val="ＭＳ Ｐゴシック"/>
        <family val="3"/>
        <charset val="128"/>
        <scheme val="minor"/>
      </rPr>
      <t>3</t>
    </r>
    <r>
      <rPr>
        <sz val="11"/>
        <color theme="1"/>
        <rFont val="ＭＳ Ｐゴシック"/>
        <family val="2"/>
        <charset val="128"/>
        <scheme val="minor"/>
      </rPr>
      <t>の場合には、ppmに変換して入力</t>
    </r>
    <rPh sb="4" eb="5">
      <t>トウ</t>
    </rPh>
    <rPh sb="6" eb="8">
      <t>カクニン</t>
    </rPh>
    <rPh sb="12" eb="13">
      <t>ロ</t>
    </rPh>
    <rPh sb="13" eb="16">
      <t>ゲンカイチ</t>
    </rPh>
    <rPh sb="17" eb="19">
      <t>ジョウホウ</t>
    </rPh>
    <rPh sb="20" eb="22">
      <t>ニュウリョク</t>
    </rPh>
    <phoneticPr fontId="1"/>
  </si>
  <si>
    <t>←この値を入力</t>
    <rPh sb="3" eb="4">
      <t>アタイ</t>
    </rPh>
    <rPh sb="5" eb="7">
      <t>ニュウリョク</t>
    </rPh>
    <phoneticPr fontId="1"/>
  </si>
  <si>
    <t>リスク低減措置の検討及び労働者への周知</t>
    <rPh sb="3" eb="5">
      <t>テイゲン</t>
    </rPh>
    <rPh sb="5" eb="7">
      <t>ソチ</t>
    </rPh>
    <rPh sb="8" eb="10">
      <t>ケントウ</t>
    </rPh>
    <rPh sb="10" eb="11">
      <t>オヨ</t>
    </rPh>
    <rPh sb="12" eb="15">
      <t>ロウドウシャ</t>
    </rPh>
    <rPh sb="17" eb="19">
      <t>シュウチ</t>
    </rPh>
    <phoneticPr fontId="1"/>
  </si>
  <si>
    <t>・リスク低減措置の内容について検討し、検討内容及び今後のリスク低減措置の導入方針等について記載します。</t>
    <rPh sb="4" eb="6">
      <t>テイゲン</t>
    </rPh>
    <rPh sb="6" eb="8">
      <t>ソチ</t>
    </rPh>
    <rPh sb="9" eb="11">
      <t>ナイヨウ</t>
    </rPh>
    <rPh sb="15" eb="17">
      <t>ケントウ</t>
    </rPh>
    <rPh sb="19" eb="21">
      <t>ケントウ</t>
    </rPh>
    <rPh sb="21" eb="23">
      <t>ナイヨウ</t>
    </rPh>
    <rPh sb="23" eb="24">
      <t>オヨ</t>
    </rPh>
    <rPh sb="25" eb="27">
      <t>コンゴ</t>
    </rPh>
    <rPh sb="31" eb="33">
      <t>テイゲン</t>
    </rPh>
    <rPh sb="33" eb="35">
      <t>ソチ</t>
    </rPh>
    <rPh sb="36" eb="38">
      <t>ドウニュウ</t>
    </rPh>
    <rPh sb="38" eb="40">
      <t>ホウシン</t>
    </rPh>
    <rPh sb="40" eb="41">
      <t>トウ</t>
    </rPh>
    <rPh sb="45" eb="47">
      <t>キサイ</t>
    </rPh>
    <phoneticPr fontId="1"/>
  </si>
  <si>
    <t>・測定結果シートの印刷等を行い、対象作業に従事する労働者へ、リスクアセスメントの結果を周知してください。</t>
    <rPh sb="1" eb="3">
      <t>ソクテイ</t>
    </rPh>
    <rPh sb="3" eb="5">
      <t>ケッカ</t>
    </rPh>
    <rPh sb="9" eb="11">
      <t>インサツ</t>
    </rPh>
    <rPh sb="11" eb="12">
      <t>トウ</t>
    </rPh>
    <rPh sb="13" eb="14">
      <t>オコナ</t>
    </rPh>
    <rPh sb="16" eb="18">
      <t>タイショウ</t>
    </rPh>
    <rPh sb="18" eb="20">
      <t>サギョウ</t>
    </rPh>
    <rPh sb="21" eb="23">
      <t>ジュウジ</t>
    </rPh>
    <rPh sb="25" eb="28">
      <t>ロウドウシャ</t>
    </rPh>
    <rPh sb="40" eb="42">
      <t>ケッカ</t>
    </rPh>
    <rPh sb="43" eb="45">
      <t>シュウチ</t>
    </rPh>
    <phoneticPr fontId="1"/>
  </si>
  <si>
    <t>・各国の値を入力する場合には、「その他のばく露限界値」の欄に入力（8時間濃度の場合には、3倍）します。</t>
    <rPh sb="1" eb="3">
      <t>カッコク</t>
    </rPh>
    <rPh sb="4" eb="5">
      <t>アタイ</t>
    </rPh>
    <rPh sb="6" eb="8">
      <t>ニュウリョク</t>
    </rPh>
    <rPh sb="10" eb="12">
      <t>バアイ</t>
    </rPh>
    <rPh sb="18" eb="19">
      <t>タ</t>
    </rPh>
    <rPh sb="22" eb="23">
      <t>ロ</t>
    </rPh>
    <rPh sb="23" eb="26">
      <t>ゲンカイチ</t>
    </rPh>
    <rPh sb="28" eb="29">
      <t>ラン</t>
    </rPh>
    <rPh sb="30" eb="32">
      <t>ニュウリョク</t>
    </rPh>
    <phoneticPr fontId="1"/>
  </si>
  <si>
    <t>・「経皮吸収(Skin)の注意書き」に日本産業衛生学会の「皮」またはACGHIの「Skin」の記載の有無を入力します。</t>
    <rPh sb="29" eb="30">
      <t>カワ</t>
    </rPh>
    <rPh sb="47" eb="49">
      <t>キサイ</t>
    </rPh>
    <rPh sb="50" eb="52">
      <t>ウム</t>
    </rPh>
    <rPh sb="53" eb="55">
      <t>ニュウリョク</t>
    </rPh>
    <phoneticPr fontId="1"/>
  </si>
  <si>
    <t>・化学物質名およびCAS番号は、同一物質であれば同じ様式で入力する。（×片方のみ全角など）</t>
    <rPh sb="1" eb="3">
      <t>カガク</t>
    </rPh>
    <rPh sb="3" eb="5">
      <t>ブッシツ</t>
    </rPh>
    <rPh sb="5" eb="6">
      <t>メイ</t>
    </rPh>
    <rPh sb="12" eb="14">
      <t>バンゴウ</t>
    </rPh>
    <rPh sb="16" eb="18">
      <t>ドウイツ</t>
    </rPh>
    <rPh sb="18" eb="20">
      <t>ブッシツ</t>
    </rPh>
    <rPh sb="24" eb="25">
      <t>オナ</t>
    </rPh>
    <rPh sb="26" eb="28">
      <t>ヨウシキ</t>
    </rPh>
    <rPh sb="29" eb="31">
      <t>ニュウリョク</t>
    </rPh>
    <rPh sb="36" eb="38">
      <t>カタホウ</t>
    </rPh>
    <rPh sb="40" eb="42">
      <t>ゼンカク</t>
    </rPh>
    <phoneticPr fontId="1"/>
  </si>
  <si>
    <t>ppm</t>
    <phoneticPr fontId="1"/>
  </si>
  <si>
    <t>測定結果</t>
    <rPh sb="0" eb="2">
      <t>ソクテイ</t>
    </rPh>
    <rPh sb="2" eb="4">
      <t>ケッカ</t>
    </rPh>
    <phoneticPr fontId="1"/>
  </si>
  <si>
    <t>GHS分類情報の入力</t>
    <rPh sb="3" eb="5">
      <t>ブンルイ</t>
    </rPh>
    <rPh sb="5" eb="7">
      <t>ジョウホウ</t>
    </rPh>
    <rPh sb="8" eb="10">
      <t>ニュウリョク</t>
    </rPh>
    <phoneticPr fontId="1"/>
  </si>
  <si>
    <t>・SDSに従い、GHS分類情報を入力します。</t>
    <rPh sb="5" eb="6">
      <t>シタガ</t>
    </rPh>
    <rPh sb="11" eb="13">
      <t>ブンルイ</t>
    </rPh>
    <rPh sb="13" eb="15">
      <t>ジョウホウ</t>
    </rPh>
    <rPh sb="16" eb="18">
      <t>ニュウリョク</t>
    </rPh>
    <phoneticPr fontId="1"/>
  </si>
  <si>
    <t>物質名</t>
    <rPh sb="0" eb="2">
      <t>ブッシツ</t>
    </rPh>
    <rPh sb="2" eb="3">
      <t>メイ</t>
    </rPh>
    <phoneticPr fontId="1"/>
  </si>
  <si>
    <t>CAS</t>
    <phoneticPr fontId="1"/>
  </si>
  <si>
    <t>リスクの判定</t>
    <phoneticPr fontId="1"/>
  </si>
  <si>
    <t>対象作業場所</t>
    <phoneticPr fontId="1"/>
  </si>
  <si>
    <t>対応状況（自由記述）</t>
    <rPh sb="0" eb="2">
      <t>タイオウ</t>
    </rPh>
    <rPh sb="2" eb="4">
      <t>ジョウキョウ</t>
    </rPh>
    <rPh sb="5" eb="7">
      <t>ジユウ</t>
    </rPh>
    <rPh sb="7" eb="9">
      <t>キジュツ</t>
    </rPh>
    <phoneticPr fontId="1"/>
  </si>
  <si>
    <t>皮膚や眼に有害な影響</t>
    <rPh sb="8" eb="10">
      <t>エイキョウ</t>
    </rPh>
    <phoneticPr fontId="1"/>
  </si>
  <si>
    <t>本エクセルの使い方</t>
    <rPh sb="0" eb="1">
      <t>ホン</t>
    </rPh>
    <rPh sb="6" eb="7">
      <t>ツカ</t>
    </rPh>
    <rPh sb="8" eb="9">
      <t>カタ</t>
    </rPh>
    <phoneticPr fontId="1"/>
  </si>
  <si>
    <t>使い方</t>
    <rPh sb="0" eb="1">
      <t>ツカ</t>
    </rPh>
    <rPh sb="2" eb="3">
      <t>カタ</t>
    </rPh>
    <phoneticPr fontId="1"/>
  </si>
  <si>
    <t>準備シート</t>
    <rPh sb="0" eb="2">
      <t>ジュンビ</t>
    </rPh>
    <phoneticPr fontId="1"/>
  </si>
  <si>
    <t>測定結果シート</t>
    <rPh sb="0" eb="2">
      <t>ソクテイ</t>
    </rPh>
    <rPh sb="2" eb="4">
      <t>ケッカ</t>
    </rPh>
    <phoneticPr fontId="1"/>
  </si>
  <si>
    <t>単位換算シート</t>
    <rPh sb="0" eb="2">
      <t>タンイ</t>
    </rPh>
    <rPh sb="2" eb="4">
      <t>カンザン</t>
    </rPh>
    <phoneticPr fontId="1"/>
  </si>
  <si>
    <t>本エクセル支援ツールの使い方の説明資料</t>
    <rPh sb="0" eb="1">
      <t>ホン</t>
    </rPh>
    <rPh sb="5" eb="7">
      <t>シエン</t>
    </rPh>
    <rPh sb="11" eb="12">
      <t>ツカ</t>
    </rPh>
    <rPh sb="13" eb="14">
      <t>カタ</t>
    </rPh>
    <rPh sb="15" eb="17">
      <t>セツメイ</t>
    </rPh>
    <rPh sb="17" eb="19">
      <t>シリョウ</t>
    </rPh>
    <phoneticPr fontId="1"/>
  </si>
  <si>
    <t>・準備シートでは、入力列を50列まで用意していますが、コピー＆ペーストにより増やすことが可能です。</t>
    <rPh sb="1" eb="3">
      <t>ジュンビ</t>
    </rPh>
    <rPh sb="9" eb="11">
      <t>ニュウリョク</t>
    </rPh>
    <rPh sb="11" eb="12">
      <t>レツ</t>
    </rPh>
    <rPh sb="15" eb="16">
      <t>レツ</t>
    </rPh>
    <rPh sb="18" eb="20">
      <t>ヨウイ</t>
    </rPh>
    <rPh sb="38" eb="39">
      <t>フ</t>
    </rPh>
    <rPh sb="44" eb="46">
      <t>カノウ</t>
    </rPh>
    <phoneticPr fontId="1"/>
  </si>
  <si>
    <t>　※シートの名前は必ず「No.○」（○には半角数字を入力）としてください。</t>
    <rPh sb="6" eb="8">
      <t>ナマエ</t>
    </rPh>
    <rPh sb="9" eb="10">
      <t>カナラ</t>
    </rPh>
    <rPh sb="21" eb="23">
      <t>ハンカク</t>
    </rPh>
    <rPh sb="23" eb="25">
      <t>スウジ</t>
    </rPh>
    <rPh sb="26" eb="28">
      <t>ニュウリョク</t>
    </rPh>
    <phoneticPr fontId="1"/>
  </si>
  <si>
    <t>　※入力項目の追加等を行った場合には、数式が入力されたセルが正しく動作しているか、必ず確認してください。</t>
    <rPh sb="19" eb="21">
      <t>スウシキ</t>
    </rPh>
    <rPh sb="22" eb="24">
      <t>ニュウリョク</t>
    </rPh>
    <phoneticPr fontId="1"/>
  </si>
  <si>
    <t>備考（自由記述）</t>
    <rPh sb="0" eb="2">
      <t>ビコウ</t>
    </rPh>
    <phoneticPr fontId="1"/>
  </si>
  <si>
    <t>・CAS番号、数字の入力等は、すべて半角で入力してください。</t>
    <rPh sb="4" eb="6">
      <t>バンゴウ</t>
    </rPh>
    <rPh sb="7" eb="9">
      <t>スウジ</t>
    </rPh>
    <rPh sb="10" eb="12">
      <t>ニュウリョク</t>
    </rPh>
    <rPh sb="12" eb="13">
      <t>トウ</t>
    </rPh>
    <rPh sb="18" eb="20">
      <t>ハンカク</t>
    </rPh>
    <rPh sb="21" eb="23">
      <t>ニュウリョク</t>
    </rPh>
    <phoneticPr fontId="1"/>
  </si>
  <si>
    <t>○シートの構成</t>
    <rPh sb="5" eb="7">
      <t>コウセイ</t>
    </rPh>
    <phoneticPr fontId="1"/>
  </si>
  <si>
    <t>○使用上の注意</t>
    <rPh sb="1" eb="3">
      <t>シヨウ</t>
    </rPh>
    <rPh sb="3" eb="4">
      <t>ジョウ</t>
    </rPh>
    <rPh sb="5" eb="7">
      <t>チュウイ</t>
    </rPh>
    <phoneticPr fontId="1"/>
  </si>
  <si>
    <t>リスクアセスメント結果一覧</t>
    <rPh sb="9" eb="11">
      <t>ケッカ</t>
    </rPh>
    <rPh sb="11" eb="13">
      <t>イチラン</t>
    </rPh>
    <phoneticPr fontId="1"/>
  </si>
  <si>
    <t>・「リスクアセスメント結果一覧」のシートでは、結果一覧を表示することができます。</t>
    <rPh sb="11" eb="13">
      <t>ケッカ</t>
    </rPh>
    <rPh sb="13" eb="15">
      <t>イチラン</t>
    </rPh>
    <rPh sb="23" eb="25">
      <t>ケッカ</t>
    </rPh>
    <rPh sb="25" eb="27">
      <t>イチラン</t>
    </rPh>
    <rPh sb="28" eb="30">
      <t>ヒョウジ</t>
    </rPh>
    <phoneticPr fontId="1"/>
  </si>
  <si>
    <t>　※結果が正しく表示されていない場合には、シートの名称が正しく入力されているか確認してください。</t>
    <phoneticPr fontId="1"/>
  </si>
  <si>
    <t>シートNo.</t>
    <phoneticPr fontId="1"/>
  </si>
  <si>
    <t>・リスク低減措置導入の際の優先順位付けやリスク懸念がある作業の情報共有などに役立ちます。</t>
    <rPh sb="4" eb="6">
      <t>テイゲン</t>
    </rPh>
    <rPh sb="6" eb="8">
      <t>ソチ</t>
    </rPh>
    <rPh sb="8" eb="10">
      <t>ドウニュウ</t>
    </rPh>
    <rPh sb="11" eb="12">
      <t>サイ</t>
    </rPh>
    <rPh sb="13" eb="15">
      <t>ユウセン</t>
    </rPh>
    <rPh sb="15" eb="17">
      <t>ジュンイ</t>
    </rPh>
    <rPh sb="17" eb="18">
      <t>ヅ</t>
    </rPh>
    <rPh sb="23" eb="25">
      <t>ケネン</t>
    </rPh>
    <rPh sb="28" eb="30">
      <t>サギョウ</t>
    </rPh>
    <rPh sb="31" eb="33">
      <t>ジョウホウ</t>
    </rPh>
    <rPh sb="33" eb="35">
      <t>キョウユウ</t>
    </rPh>
    <rPh sb="38" eb="40">
      <t>ヤクダ</t>
    </rPh>
    <phoneticPr fontId="1"/>
  </si>
  <si>
    <t>←取扱説明書を確認の上、測定条件による補正が必要な場合には補正した値を入力</t>
  </si>
  <si>
    <t>安全係数</t>
    <rPh sb="0" eb="2">
      <t>アンゼン</t>
    </rPh>
    <rPh sb="2" eb="4">
      <t>ケイスウ</t>
    </rPh>
    <phoneticPr fontId="1"/>
  </si>
  <si>
    <t>←自動入力</t>
    <rPh sb="1" eb="3">
      <t>ジドウ</t>
    </rPh>
    <rPh sb="3" eb="5">
      <t>ニュウリョク</t>
    </rPh>
    <phoneticPr fontId="1"/>
  </si>
  <si>
    <t>上記の必須項目を入力すると、ページ下部で自動的に「検知管による測定の可否」が判定されます。</t>
    <rPh sb="0" eb="2">
      <t>ジョウキ</t>
    </rPh>
    <rPh sb="3" eb="5">
      <t>ヒッス</t>
    </rPh>
    <rPh sb="5" eb="7">
      <t>コウモク</t>
    </rPh>
    <rPh sb="8" eb="10">
      <t>ニュウリョク</t>
    </rPh>
    <rPh sb="17" eb="19">
      <t>カブ</t>
    </rPh>
    <rPh sb="20" eb="23">
      <t>ジドウテキ</t>
    </rPh>
    <rPh sb="25" eb="28">
      <t>ケンチカン</t>
    </rPh>
    <rPh sb="31" eb="33">
      <t>ソクテイ</t>
    </rPh>
    <rPh sb="34" eb="36">
      <t>カヒ</t>
    </rPh>
    <rPh sb="38" eb="40">
      <t>ハンテイ</t>
    </rPh>
    <phoneticPr fontId="1"/>
  </si>
  <si>
    <t>％</t>
    <phoneticPr fontId="1"/>
  </si>
  <si>
    <t>測定結果*</t>
    <phoneticPr fontId="1"/>
  </si>
  <si>
    <t>検知限度 [ppm]</t>
    <rPh sb="0" eb="2">
      <t>ケンチ</t>
    </rPh>
    <rPh sb="2" eb="4">
      <t>ゲンド</t>
    </rPh>
    <phoneticPr fontId="1"/>
  </si>
  <si>
    <t>補正測定値</t>
    <rPh sb="0" eb="2">
      <t>ホセイ</t>
    </rPh>
    <rPh sb="2" eb="4">
      <t>ソクテイ</t>
    </rPh>
    <rPh sb="4" eb="5">
      <t>チ</t>
    </rPh>
    <phoneticPr fontId="1"/>
  </si>
  <si>
    <t>ばく露比</t>
    <rPh sb="2" eb="3">
      <t>ロ</t>
    </rPh>
    <rPh sb="3" eb="4">
      <t>ヒ</t>
    </rPh>
    <phoneticPr fontId="1"/>
  </si>
  <si>
    <t>%</t>
    <phoneticPr fontId="1"/>
  </si>
  <si>
    <t>検知管用ばく露基準値[ppm]</t>
    <phoneticPr fontId="1"/>
  </si>
  <si>
    <t>その他のばく露限界値</t>
    <rPh sb="2" eb="3">
      <t>タ</t>
    </rPh>
    <rPh sb="6" eb="7">
      <t>ロ</t>
    </rPh>
    <rPh sb="7" eb="10">
      <t>ゲンカイチ</t>
    </rPh>
    <phoneticPr fontId="1"/>
  </si>
  <si>
    <t>ばく露比
[％]</t>
    <phoneticPr fontId="1"/>
  </si>
  <si>
    <t>リスク低減措置の状況</t>
    <rPh sb="3" eb="5">
      <t>テイゲン</t>
    </rPh>
    <rPh sb="5" eb="7">
      <t>ソチ</t>
    </rPh>
    <rPh sb="8" eb="10">
      <t>ジョウキョウ</t>
    </rPh>
    <phoneticPr fontId="1"/>
  </si>
  <si>
    <t>○シートの改変等について</t>
    <rPh sb="5" eb="8">
      <t>カイヘンナド</t>
    </rPh>
    <phoneticPr fontId="1"/>
  </si>
  <si>
    <t>検知管を用いたリスクアセスメント結果一覧を表示するシート</t>
    <rPh sb="0" eb="3">
      <t>ケンチカン</t>
    </rPh>
    <rPh sb="4" eb="5">
      <t>モチ</t>
    </rPh>
    <rPh sb="21" eb="23">
      <t>ヒョウジ</t>
    </rPh>
    <phoneticPr fontId="1"/>
  </si>
  <si>
    <t>同一物質の作業時間合計</t>
    <phoneticPr fontId="1"/>
  </si>
  <si>
    <t>1時間以内</t>
    <phoneticPr fontId="1"/>
  </si>
  <si>
    <t>1時間を超える</t>
    <phoneticPr fontId="1"/>
  </si>
  <si>
    <t>ばく露限界値、基準値</t>
    <rPh sb="2" eb="3">
      <t>ロ</t>
    </rPh>
    <rPh sb="3" eb="5">
      <t>ゲンカイ</t>
    </rPh>
    <rPh sb="5" eb="6">
      <t>チ</t>
    </rPh>
    <phoneticPr fontId="1"/>
  </si>
  <si>
    <t>ばく露限界値・基準値</t>
    <rPh sb="2" eb="3">
      <t>ロ</t>
    </rPh>
    <rPh sb="3" eb="6">
      <t>ゲンカイチ</t>
    </rPh>
    <rPh sb="7" eb="10">
      <t>キジュンチ</t>
    </rPh>
    <phoneticPr fontId="1"/>
  </si>
  <si>
    <t>検知管用ばく露基準値</t>
    <phoneticPr fontId="1"/>
  </si>
  <si>
    <t>分/回</t>
    <phoneticPr fontId="1"/>
  </si>
  <si>
    <t>作業頻度</t>
    <rPh sb="0" eb="2">
      <t>サギョウ</t>
    </rPh>
    <rPh sb="2" eb="4">
      <t>ヒンド</t>
    </rPh>
    <phoneticPr fontId="1"/>
  </si>
  <si>
    <t>回／週</t>
    <phoneticPr fontId="1"/>
  </si>
  <si>
    <t>選択</t>
    <rPh sb="0" eb="2">
      <t>センタク</t>
    </rPh>
    <phoneticPr fontId="1"/>
  </si>
  <si>
    <t>←単位を選択。例）1日1回、週2日の作業の場合、2回/週とする</t>
    <rPh sb="1" eb="3">
      <t>タンイ</t>
    </rPh>
    <rPh sb="4" eb="6">
      <t>センタク</t>
    </rPh>
    <rPh sb="7" eb="8">
      <t>レイ</t>
    </rPh>
    <phoneticPr fontId="1"/>
  </si>
  <si>
    <t>湿度</t>
    <rPh sb="0" eb="2">
      <t>シツド</t>
    </rPh>
    <phoneticPr fontId="1"/>
  </si>
  <si>
    <t>気圧</t>
    <rPh sb="0" eb="2">
      <t>キアツ</t>
    </rPh>
    <phoneticPr fontId="1"/>
  </si>
  <si>
    <t>測定値（15分平均値）</t>
    <phoneticPr fontId="1"/>
  </si>
  <si>
    <t>回／日</t>
    <phoneticPr fontId="1"/>
  </si>
  <si>
    <t>回／月</t>
    <phoneticPr fontId="1"/>
  </si>
  <si>
    <t>回／年</t>
    <phoneticPr fontId="1"/>
  </si>
  <si>
    <t>補正測定値[ppm]</t>
    <rPh sb="0" eb="2">
      <t>ホセイ</t>
    </rPh>
    <phoneticPr fontId="1"/>
  </si>
  <si>
    <t>繰返１</t>
    <phoneticPr fontId="1"/>
  </si>
  <si>
    <t>繰返２</t>
    <phoneticPr fontId="1"/>
  </si>
  <si>
    <t>繰返３</t>
    <phoneticPr fontId="1"/>
  </si>
  <si>
    <t>繰返４</t>
    <phoneticPr fontId="1"/>
  </si>
  <si>
    <t>繰返５</t>
    <phoneticPr fontId="1"/>
  </si>
  <si>
    <t>←「繰返○」の列には、○回目に繰り返し測定を実施した作業について、検知管による測定結果を入力</t>
    <rPh sb="15" eb="16">
      <t>ク</t>
    </rPh>
    <rPh sb="17" eb="18">
      <t>カエ</t>
    </rPh>
    <phoneticPr fontId="1"/>
  </si>
  <si>
    <t>同一物質の作業時間合計</t>
    <rPh sb="0" eb="2">
      <t>ドウイツ</t>
    </rPh>
    <rPh sb="2" eb="4">
      <t>ブッシツ</t>
    </rPh>
    <rPh sb="5" eb="7">
      <t>サギョウ</t>
    </rPh>
    <rPh sb="7" eb="9">
      <t>ジカン</t>
    </rPh>
    <rPh sb="9" eb="11">
      <t>ゴウケイ</t>
    </rPh>
    <phoneticPr fontId="1"/>
  </si>
  <si>
    <t>・事業場内における同一の物質を使用した作業が複数ある場合には、合計時間が1時間以内であることを確認します。</t>
    <rPh sb="1" eb="4">
      <t>ジギョウジョウ</t>
    </rPh>
    <rPh sb="4" eb="5">
      <t>ナイ</t>
    </rPh>
    <rPh sb="9" eb="11">
      <t>ドウイツ</t>
    </rPh>
    <rPh sb="12" eb="14">
      <t>ブッシツ</t>
    </rPh>
    <rPh sb="15" eb="17">
      <t>シヨウ</t>
    </rPh>
    <rPh sb="19" eb="21">
      <t>サギョウ</t>
    </rPh>
    <rPh sb="22" eb="24">
      <t>フクスウ</t>
    </rPh>
    <rPh sb="26" eb="28">
      <t>バアイ</t>
    </rPh>
    <rPh sb="31" eb="33">
      <t>ゴウケイ</t>
    </rPh>
    <rPh sb="33" eb="35">
      <t>ジカン</t>
    </rPh>
    <rPh sb="47" eb="49">
      <t>カクニン</t>
    </rPh>
    <phoneticPr fontId="1"/>
  </si>
  <si>
    <t>・検知管による測定を行う物質・作業について、測定に関する必要事項（作業条件、測定条件など）を記入します。</t>
    <rPh sb="1" eb="4">
      <t>ケンチカン</t>
    </rPh>
    <rPh sb="7" eb="9">
      <t>ソクテイ</t>
    </rPh>
    <rPh sb="10" eb="11">
      <t>オコナ</t>
    </rPh>
    <rPh sb="12" eb="14">
      <t>ブッシツ</t>
    </rPh>
    <rPh sb="15" eb="17">
      <t>サギョウ</t>
    </rPh>
    <rPh sb="22" eb="24">
      <t>ソクテイ</t>
    </rPh>
    <rPh sb="25" eb="26">
      <t>カン</t>
    </rPh>
    <rPh sb="28" eb="30">
      <t>ヒツヨウ</t>
    </rPh>
    <rPh sb="30" eb="32">
      <t>ジコウ</t>
    </rPh>
    <rPh sb="46" eb="48">
      <t>キニュウ</t>
    </rPh>
    <phoneticPr fontId="1"/>
  </si>
  <si>
    <t>測定測定結果の入力及び測定値・安全係数の算出</t>
    <rPh sb="0" eb="2">
      <t>ソクテイ</t>
    </rPh>
    <rPh sb="2" eb="4">
      <t>ソクテイ</t>
    </rPh>
    <rPh sb="4" eb="6">
      <t>ケッカ</t>
    </rPh>
    <rPh sb="7" eb="9">
      <t>ニュウリョク</t>
    </rPh>
    <rPh sb="9" eb="10">
      <t>オヨ</t>
    </rPh>
    <rPh sb="11" eb="14">
      <t>ソクテイチ</t>
    </rPh>
    <rPh sb="15" eb="17">
      <t>アンゼン</t>
    </rPh>
    <rPh sb="17" eb="19">
      <t>ケイスウ</t>
    </rPh>
    <rPh sb="20" eb="22">
      <t>サンシュツ</t>
    </rPh>
    <phoneticPr fontId="1"/>
  </si>
  <si>
    <t>・STEP2で算出された測定値・安全係数から、「補正測定値」が算出されます。</t>
    <rPh sb="7" eb="9">
      <t>サンシュツ</t>
    </rPh>
    <rPh sb="12" eb="15">
      <t>ソクテイチ</t>
    </rPh>
    <rPh sb="16" eb="18">
      <t>アンゼン</t>
    </rPh>
    <rPh sb="18" eb="20">
      <t>ケイスウ</t>
    </rPh>
    <rPh sb="24" eb="26">
      <t>ホセイ</t>
    </rPh>
    <rPh sb="26" eb="29">
      <t>ソクテイチ</t>
    </rPh>
    <rPh sb="31" eb="33">
      <t>サンシュツ</t>
    </rPh>
    <phoneticPr fontId="1"/>
  </si>
  <si>
    <t>リスクの判定</t>
    <rPh sb="4" eb="6">
      <t>ハンテイ</t>
    </rPh>
    <phoneticPr fontId="1"/>
  </si>
  <si>
    <t>検知管用ばく露基準値 [ppm]</t>
    <phoneticPr fontId="1"/>
  </si>
  <si>
    <t>・「検知管用ばく露基準値」と「補正測定値」を比較し、自動的に「ばく露比」「管理区分」及び「リスクレベルの判定」がされます。</t>
    <rPh sb="15" eb="17">
      <t>ホセイ</t>
    </rPh>
    <rPh sb="17" eb="20">
      <t>ソクテイチ</t>
    </rPh>
    <rPh sb="22" eb="24">
      <t>ヒカク</t>
    </rPh>
    <rPh sb="26" eb="29">
      <t>ジドウテキ</t>
    </rPh>
    <rPh sb="33" eb="34">
      <t>ロ</t>
    </rPh>
    <rPh sb="34" eb="35">
      <t>ヒ</t>
    </rPh>
    <rPh sb="37" eb="39">
      <t>カンリ</t>
    </rPh>
    <rPh sb="39" eb="41">
      <t>クブン</t>
    </rPh>
    <rPh sb="42" eb="43">
      <t>オヨ</t>
    </rPh>
    <rPh sb="52" eb="54">
      <t>ハンテイ</t>
    </rPh>
    <phoneticPr fontId="1"/>
  </si>
  <si>
    <t>％からppmへの換算</t>
    <rPh sb="8" eb="10">
      <t>カンザン</t>
    </rPh>
    <phoneticPr fontId="1"/>
  </si>
  <si>
    <t>濃度（％）</t>
    <rPh sb="0" eb="2">
      <t>ノウド</t>
    </rPh>
    <phoneticPr fontId="1"/>
  </si>
  <si>
    <t>測定値（時間内平均値）</t>
    <phoneticPr fontId="1"/>
  </si>
  <si>
    <t>ppm</t>
    <phoneticPr fontId="1"/>
  </si>
  <si>
    <t>測定条件</t>
    <rPh sb="0" eb="2">
      <t>ソクテイ</t>
    </rPh>
    <rPh sb="2" eb="4">
      <t>ジョウケン</t>
    </rPh>
    <phoneticPr fontId="1"/>
  </si>
  <si>
    <t>極めて良好</t>
  </si>
  <si>
    <t>十分に良好</t>
  </si>
  <si>
    <t>良好</t>
  </si>
  <si>
    <t>現対策の有効性を精査、更なるばく露低減に努める</t>
  </si>
  <si>
    <t>リスク低減措置を実施する</t>
  </si>
  <si>
    <t>リスク低減措置を速やかに実施する</t>
  </si>
  <si>
    <t>取扱量/回</t>
    <phoneticPr fontId="1"/>
  </si>
  <si>
    <t>作業従事労働者数</t>
    <rPh sb="0" eb="2">
      <t>サギョウ</t>
    </rPh>
    <rPh sb="2" eb="4">
      <t>ジュウジ</t>
    </rPh>
    <rPh sb="4" eb="7">
      <t>ロウドウシャ</t>
    </rPh>
    <rPh sb="7" eb="8">
      <t>スウ</t>
    </rPh>
    <phoneticPr fontId="1"/>
  </si>
  <si>
    <t>対象作業場所</t>
    <phoneticPr fontId="1"/>
  </si>
  <si>
    <t>リスク低減措置の状況
（換気装置、保護具等）</t>
    <rPh sb="3" eb="5">
      <t>テイゲン</t>
    </rPh>
    <rPh sb="5" eb="7">
      <t>ソチ</t>
    </rPh>
    <rPh sb="8" eb="10">
      <t>ジョウキョウ</t>
    </rPh>
    <rPh sb="12" eb="14">
      <t>カンキ</t>
    </rPh>
    <rPh sb="14" eb="16">
      <t>ソウチ</t>
    </rPh>
    <rPh sb="17" eb="19">
      <t>ホゴ</t>
    </rPh>
    <rPh sb="19" eb="20">
      <t>グ</t>
    </rPh>
    <rPh sb="20" eb="21">
      <t>トウ</t>
    </rPh>
    <phoneticPr fontId="1"/>
  </si>
  <si>
    <t>作業の詳細</t>
    <phoneticPr fontId="1"/>
  </si>
  <si>
    <t>作業カテゴリ*</t>
    <phoneticPr fontId="1"/>
  </si>
  <si>
    <t>収集した情報の整理や検知管による測定の可否を判定するためのシート</t>
    <rPh sb="10" eb="13">
      <t>ケンチカン</t>
    </rPh>
    <rPh sb="16" eb="18">
      <t>ソクテイ</t>
    </rPh>
    <rPh sb="19" eb="21">
      <t>カヒ</t>
    </rPh>
    <rPh sb="22" eb="24">
      <t>ハンテイ</t>
    </rPh>
    <phoneticPr fontId="1"/>
  </si>
  <si>
    <t>測定結果等を入力し、リスクの判定を行うためのシート（No.1からの各番号）</t>
    <rPh sb="0" eb="2">
      <t>ソクテイ</t>
    </rPh>
    <rPh sb="2" eb="4">
      <t>ケッカ</t>
    </rPh>
    <rPh sb="4" eb="5">
      <t>トウ</t>
    </rPh>
    <rPh sb="6" eb="8">
      <t>ニュウリョク</t>
    </rPh>
    <rPh sb="14" eb="16">
      <t>ハンテイ</t>
    </rPh>
    <rPh sb="17" eb="18">
      <t>オコナ</t>
    </rPh>
    <rPh sb="33" eb="36">
      <t>カクバンゴウ</t>
    </rPh>
    <phoneticPr fontId="1"/>
  </si>
  <si>
    <t>・「シートの保護」を解除することにより、事業場の状況に応じて、入力項目の追加・変更等を行うことが可能です。</t>
    <phoneticPr fontId="1"/>
  </si>
  <si>
    <t>作業時間*</t>
    <phoneticPr fontId="1"/>
  </si>
  <si>
    <t>検知管情報の入力</t>
    <rPh sb="0" eb="3">
      <t>ケンチカン</t>
    </rPh>
    <rPh sb="3" eb="5">
      <t>ジョウホウ</t>
    </rPh>
    <rPh sb="6" eb="8">
      <t>ニュウリョク</t>
    </rPh>
    <phoneticPr fontId="1"/>
  </si>
  <si>
    <t>【STEP2】</t>
    <phoneticPr fontId="1"/>
  </si>
  <si>
    <t>【STEP3】</t>
    <phoneticPr fontId="1"/>
  </si>
  <si>
    <t>【STEP4】</t>
    <phoneticPr fontId="1"/>
  </si>
  <si>
    <t>【STEP5】</t>
    <phoneticPr fontId="1"/>
  </si>
  <si>
    <r>
      <t>％、mg/m</t>
    </r>
    <r>
      <rPr>
        <vertAlign val="superscript"/>
        <sz val="11"/>
        <color theme="1"/>
        <rFont val="ＭＳ Ｐゴシック"/>
        <family val="3"/>
        <charset val="128"/>
        <scheme val="minor"/>
      </rPr>
      <t>3</t>
    </r>
    <r>
      <rPr>
        <sz val="11"/>
        <color theme="1"/>
        <rFont val="ＭＳ Ｐゴシック"/>
        <family val="2"/>
        <charset val="128"/>
        <scheme val="minor"/>
      </rPr>
      <t>からppmへの換算を行うためのシート</t>
    </r>
    <rPh sb="17" eb="18">
      <t>オコナ</t>
    </rPh>
    <phoneticPr fontId="1"/>
  </si>
  <si>
    <t>使用検知管</t>
    <rPh sb="0" eb="2">
      <t>シヨウ</t>
    </rPh>
    <rPh sb="2" eb="5">
      <t>ケンチカン</t>
    </rPh>
    <phoneticPr fontId="1"/>
  </si>
  <si>
    <t>温度</t>
    <rPh sb="0" eb="2">
      <t>オンド</t>
    </rPh>
    <phoneticPr fontId="1"/>
  </si>
  <si>
    <t>皮膚や眼への有害な影響</t>
    <rPh sb="0" eb="2">
      <t>ヒフ</t>
    </rPh>
    <rPh sb="6" eb="8">
      <t>ユウガイ</t>
    </rPh>
    <rPh sb="9" eb="11">
      <t>エイキョウ</t>
    </rPh>
    <phoneticPr fontId="1"/>
  </si>
  <si>
    <t>○注意事項</t>
    <rPh sb="1" eb="3">
      <t>チュウイ</t>
    </rPh>
    <rPh sb="3" eb="5">
      <t>ジコウ</t>
    </rPh>
    <phoneticPr fontId="1"/>
  </si>
  <si>
    <t xml:space="preserve">　厚生労働省の委託に基づきみずほ情報総研（株）が作成したものであり、本支援シートの著作権は厚生労働省が有しております。使用者は、著作権法及び関連法規を遵守するとともに、営利目的の個人、法人、団体等が、利益を得る目的で本支援シートを配布、または他の製品と合わせて配布することは禁止します。
　また、本支援シートを使用して得られた結果について、著作権者は利用者に対していかなる保証をするものでもありません。利用者は自己の責任においてご利用ください。
なお、使用に際して不具合等がございましたら、厚生労働省労働基準局安全衛生部化学物質対策課までお寄せください。
</t>
    <phoneticPr fontId="1"/>
  </si>
  <si>
    <t>区分外</t>
    <rPh sb="0" eb="2">
      <t>クブン</t>
    </rPh>
    <rPh sb="2" eb="3">
      <t>ガイ</t>
    </rPh>
    <phoneticPr fontId="1"/>
  </si>
  <si>
    <t>分類できない</t>
    <rPh sb="0" eb="2">
      <t>ブンルイ</t>
    </rPh>
    <phoneticPr fontId="1"/>
  </si>
  <si>
    <t>分類対象外</t>
    <rPh sb="0" eb="2">
      <t>ブンルイ</t>
    </rPh>
    <rPh sb="2" eb="5">
      <t>タイショウガイ</t>
    </rPh>
    <phoneticPr fontId="1"/>
  </si>
  <si>
    <t>・日本産業衛生学会許容濃度、ACGIH TLVが存在しない場合には、各国の値を「その他ばく露限界値」に入力することも可能です。</t>
    <rPh sb="1" eb="3">
      <t>ニホン</t>
    </rPh>
    <rPh sb="3" eb="5">
      <t>サンギョウ</t>
    </rPh>
    <rPh sb="5" eb="7">
      <t>エイセイ</t>
    </rPh>
    <rPh sb="7" eb="9">
      <t>ガッカイ</t>
    </rPh>
    <rPh sb="9" eb="11">
      <t>キョヨウ</t>
    </rPh>
    <rPh sb="11" eb="13">
      <t>ノウド</t>
    </rPh>
    <rPh sb="24" eb="26">
      <t>ソンザイ</t>
    </rPh>
    <rPh sb="29" eb="31">
      <t>バアイ</t>
    </rPh>
    <rPh sb="34" eb="36">
      <t>カッコク</t>
    </rPh>
    <rPh sb="37" eb="38">
      <t>アタイ</t>
    </rPh>
    <rPh sb="42" eb="43">
      <t>タ</t>
    </rPh>
    <rPh sb="45" eb="46">
      <t>ロ</t>
    </rPh>
    <rPh sb="46" eb="49">
      <t>ゲンカイチ</t>
    </rPh>
    <rPh sb="51" eb="53">
      <t>ニュウリョク</t>
    </rPh>
    <rPh sb="58" eb="60">
      <t>カノウ</t>
    </rPh>
    <phoneticPr fontId="1"/>
  </si>
  <si>
    <t>・物質に対応する検知管がある場合にはガイドブック巻末資料または取扱説明書に従い、検知管の情報を入力します。</t>
    <rPh sb="1" eb="3">
      <t>ブッシツ</t>
    </rPh>
    <rPh sb="4" eb="6">
      <t>タイオウ</t>
    </rPh>
    <rPh sb="8" eb="11">
      <t>ケンチカン</t>
    </rPh>
    <rPh sb="14" eb="16">
      <t>バアイ</t>
    </rPh>
    <rPh sb="24" eb="26">
      <t>カンマツ</t>
    </rPh>
    <rPh sb="26" eb="28">
      <t>シリョウ</t>
    </rPh>
    <rPh sb="31" eb="33">
      <t>トリアツカ</t>
    </rPh>
    <rPh sb="33" eb="36">
      <t>セツメイショ</t>
    </rPh>
    <rPh sb="37" eb="38">
      <t>シタガ</t>
    </rPh>
    <rPh sb="40" eb="43">
      <t>ケンチカン</t>
    </rPh>
    <rPh sb="44" eb="46">
      <t>ジョウホウ</t>
    </rPh>
    <rPh sb="47" eb="49">
      <t>ニュウリョク</t>
    </rPh>
    <phoneticPr fontId="1"/>
  </si>
  <si>
    <t>※検知管用ばく露基準値よりも検知管の測定下限値が大きい場合には「参考値」と判定されます。</t>
    <rPh sb="1" eb="4">
      <t>ケンチカン</t>
    </rPh>
    <rPh sb="4" eb="5">
      <t>ヨウ</t>
    </rPh>
    <rPh sb="7" eb="8">
      <t>ロ</t>
    </rPh>
    <rPh sb="8" eb="11">
      <t>キジュンチ</t>
    </rPh>
    <rPh sb="14" eb="17">
      <t>ケンチカン</t>
    </rPh>
    <rPh sb="18" eb="20">
      <t>ソクテイ</t>
    </rPh>
    <rPh sb="20" eb="22">
      <t>カゲン</t>
    </rPh>
    <rPh sb="22" eb="23">
      <t>チ</t>
    </rPh>
    <rPh sb="24" eb="25">
      <t>オオ</t>
    </rPh>
    <rPh sb="27" eb="29">
      <t>バアイ</t>
    </rPh>
    <rPh sb="32" eb="34">
      <t>サンコウ</t>
    </rPh>
    <rPh sb="34" eb="35">
      <t>チ</t>
    </rPh>
    <rPh sb="37" eb="39">
      <t>ハンテイ</t>
    </rPh>
    <phoneticPr fontId="1"/>
  </si>
  <si>
    <t>１．掻(か)き落し、剥(はく)離又は回収の作業</t>
    <phoneticPr fontId="1"/>
  </si>
  <si>
    <t>２．乾燥の作業</t>
    <phoneticPr fontId="1"/>
  </si>
  <si>
    <t>３．計量、配合、注入、投入又は小分けの作業</t>
    <phoneticPr fontId="1"/>
  </si>
  <si>
    <t>４．サンプリング、分析、試験又は研究の作業</t>
    <phoneticPr fontId="1"/>
  </si>
  <si>
    <t>５．充填(てん)又は袋詰めの作業</t>
    <phoneticPr fontId="1"/>
  </si>
  <si>
    <t>６．消毒、滅菌又は燻(くん)蒸の作業</t>
    <phoneticPr fontId="1"/>
  </si>
  <si>
    <t>７．成型、加工又は発泡の作業</t>
    <phoneticPr fontId="1"/>
  </si>
  <si>
    <t>８．清掃又は廃棄物処理の作業</t>
    <phoneticPr fontId="1"/>
  </si>
  <si>
    <t>９．接着の作業</t>
    <phoneticPr fontId="1"/>
  </si>
  <si>
    <t>１０．作業</t>
    <phoneticPr fontId="1"/>
  </si>
  <si>
    <t>１１．洗浄、払しょく、浸漬又は脱脂の作業</t>
    <phoneticPr fontId="1"/>
  </si>
  <si>
    <t>１２．吹付け塗装以外の塗装又は塗布の作業</t>
    <phoneticPr fontId="1"/>
  </si>
  <si>
    <t>１３．はんだ付けの作業</t>
    <phoneticPr fontId="1"/>
  </si>
  <si>
    <t>１４．吹付けの作業</t>
    <phoneticPr fontId="1"/>
  </si>
  <si>
    <t>１５．保守、点検、分解、組立又は修理の作業</t>
    <phoneticPr fontId="1"/>
  </si>
  <si>
    <t>１６．めっき等の表面処理の作業</t>
    <phoneticPr fontId="1"/>
  </si>
  <si>
    <t>１７．ろ過、混合、攪拌(かくはん)、混練又は加熱の作業</t>
    <phoneticPr fontId="1"/>
  </si>
  <si>
    <t>１８．その他</t>
    <phoneticPr fontId="1"/>
  </si>
  <si>
    <t>2017/03 ver.1</t>
    <phoneticPr fontId="1"/>
  </si>
  <si>
    <t>記載なし</t>
    <rPh sb="0" eb="2">
      <t>キサイ</t>
    </rPh>
    <phoneticPr fontId="1"/>
  </si>
  <si>
    <t>・測定結果シートはデフォルトでNo.1～No.5まで用意していますが、必要に応じて「測定結果シート 原版」をコピーをしてください。</t>
    <rPh sb="1" eb="3">
      <t>ソクテイ</t>
    </rPh>
    <rPh sb="3" eb="5">
      <t>ケッカ</t>
    </rPh>
    <rPh sb="26" eb="28">
      <t>ヨウイ</t>
    </rPh>
    <rPh sb="35" eb="37">
      <t>ヒツヨウ</t>
    </rPh>
    <rPh sb="38" eb="39">
      <t>オウ</t>
    </rPh>
    <phoneticPr fontId="1"/>
  </si>
  <si>
    <t>特定標的臓器毒性（単回ばく露）（経皮吸収）</t>
    <rPh sb="18" eb="20">
      <t>キュウシュウ</t>
    </rPh>
    <phoneticPr fontId="1"/>
  </si>
  <si>
    <t>特定標的臓器毒性（反復ばく露）（経皮吸収）</t>
    <phoneticPr fontId="1"/>
  </si>
  <si>
    <t>特定標的臓器毒性（反復ばく露）（経皮吸収）</t>
    <phoneticPr fontId="1"/>
  </si>
  <si>
    <t>特定標的臓器毒性（単回ばく露）（経皮吸収）</t>
    <phoneticPr fontId="1"/>
  </si>
  <si>
    <t>準備シートの必須項目が未入力</t>
    <phoneticPr fontId="1"/>
  </si>
  <si>
    <t>リスクの判定</t>
    <phoneticPr fontId="1"/>
  </si>
  <si>
    <t>←自動入力（皮膚や目に対する有害性）</t>
    <rPh sb="1" eb="3">
      <t>ジドウ</t>
    </rPh>
    <rPh sb="3" eb="5">
      <t>ニュウリョク</t>
    </rPh>
    <rPh sb="6" eb="8">
      <t>ヒフ</t>
    </rPh>
    <rPh sb="9" eb="10">
      <t>メ</t>
    </rPh>
    <rPh sb="11" eb="12">
      <t>タイ</t>
    </rPh>
    <rPh sb="14" eb="17">
      <t>ユウガイセイ</t>
    </rPh>
    <phoneticPr fontId="1"/>
  </si>
  <si>
    <t>←自動入力（測定結果の算術平均値）</t>
    <rPh sb="1" eb="3">
      <t>ジドウ</t>
    </rPh>
    <rPh sb="3" eb="5">
      <t>ニュウリョク</t>
    </rPh>
    <rPh sb="6" eb="8">
      <t>ソクテイ</t>
    </rPh>
    <rPh sb="8" eb="10">
      <t>ケッカ</t>
    </rPh>
    <rPh sb="11" eb="13">
      <t>サンジュツ</t>
    </rPh>
    <rPh sb="13" eb="16">
      <t>ヘイキンチ</t>
    </rPh>
    <phoneticPr fontId="1"/>
  </si>
  <si>
    <t>←自動入力（測定値×安全係数）</t>
    <rPh sb="1" eb="3">
      <t>ジドウ</t>
    </rPh>
    <rPh sb="3" eb="5">
      <t>ニュウリョク</t>
    </rPh>
    <rPh sb="6" eb="9">
      <t>ソクテイチ</t>
    </rPh>
    <rPh sb="10" eb="12">
      <t>アンゼン</t>
    </rPh>
    <rPh sb="12" eb="14">
      <t>ケイスウ</t>
    </rPh>
    <phoneticPr fontId="1"/>
  </si>
  <si>
    <t>←自動入力（補正測定値／検知管用ばく露基準値×100）</t>
    <rPh sb="1" eb="3">
      <t>ジドウ</t>
    </rPh>
    <rPh sb="3" eb="5">
      <t>ニュウリョク</t>
    </rPh>
    <rPh sb="6" eb="8">
      <t>ホセイ</t>
    </rPh>
    <rPh sb="8" eb="11">
      <t>ソクテイチ</t>
    </rPh>
    <rPh sb="12" eb="15">
      <t>ケンチカン</t>
    </rPh>
    <rPh sb="15" eb="16">
      <t>ヨウ</t>
    </rPh>
    <rPh sb="18" eb="19">
      <t>ロ</t>
    </rPh>
    <rPh sb="19" eb="22">
      <t>キジュンチ</t>
    </rPh>
    <phoneticPr fontId="1"/>
  </si>
  <si>
    <t>←作業時間15分未満＆ばく露基準値として最大許容濃度orTLV-Cを採用時以外の場合には、測定値×T/15</t>
    <rPh sb="1" eb="3">
      <t>サギョウ</t>
    </rPh>
    <rPh sb="3" eb="5">
      <t>ジカン</t>
    </rPh>
    <rPh sb="7" eb="8">
      <t>フン</t>
    </rPh>
    <rPh sb="8" eb="10">
      <t>ミマン</t>
    </rPh>
    <rPh sb="13" eb="14">
      <t>ロ</t>
    </rPh>
    <rPh sb="14" eb="17">
      <t>キジュンチ</t>
    </rPh>
    <rPh sb="20" eb="22">
      <t>サイダイ</t>
    </rPh>
    <rPh sb="22" eb="24">
      <t>キョヨウ</t>
    </rPh>
    <rPh sb="24" eb="26">
      <t>ノウド</t>
    </rPh>
    <rPh sb="34" eb="36">
      <t>サイヨウ</t>
    </rPh>
    <rPh sb="36" eb="37">
      <t>ジ</t>
    </rPh>
    <rPh sb="37" eb="39">
      <t>イガイ</t>
    </rPh>
    <rPh sb="40" eb="42">
      <t>バアイ</t>
    </rPh>
    <rPh sb="45" eb="48">
      <t>ソクテイチ</t>
    </rPh>
    <phoneticPr fontId="1"/>
  </si>
  <si>
    <t>検知管による測定の可否</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</si>
</sst>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
    <numFmt numFmtId="177" formatCode="0_);[Red]\(0\)"/>
  </numFmts>
  <fonts count="23" x14ac:knownFonts="1">
    <font>
      <sz val="11"/>
      <color theme="1"/>
      <name val="ＭＳ Ｐゴシック"/>
      <family val="2"/>
      <charset val="128"/>
      <scheme val="minor"/>
    </font>
    <font>
      <sz val="6"/>
      <name val="ＭＳ Ｐゴシック"/>
      <family val="2"/>
      <charset val="128"/>
      <scheme val="minor"/>
    </font>
    <font>
      <sz val="10"/>
      <color rgb="FF000000"/>
      <name val="ＭＳ Ｐゴシック"/>
      <family val="3"/>
      <charset val="128"/>
    </font>
    <font>
      <sz val="10"/>
      <color theme="1"/>
      <name val="ＭＳ Ｐゴシック"/>
      <family val="3"/>
      <charset val="128"/>
      <scheme val="minor"/>
    </font>
    <font>
      <sz val="11"/>
      <color theme="1"/>
      <name val="ＭＳ Ｐゴシック"/>
      <family val="3"/>
      <charset val="128"/>
      <scheme val="minor"/>
    </font>
    <font>
      <b/>
      <sz val="16"/>
      <color theme="1"/>
      <name val="ＭＳ Ｐゴシック"/>
      <family val="3"/>
      <charset val="128"/>
      <scheme val="minor"/>
    </font>
    <font>
      <sz val="10"/>
      <name val="ＭＳ Ｐゴシック"/>
      <family val="3"/>
      <charset val="128"/>
    </font>
    <font>
      <b/>
      <sz val="16"/>
      <color rgb="FFFF0000"/>
      <name val="ＭＳ Ｐゴシック"/>
      <family val="3"/>
      <charset val="128"/>
      <scheme val="minor"/>
    </font>
    <font>
      <sz val="11"/>
      <name val="ＭＳ Ｐゴシック"/>
      <family val="3"/>
      <charset val="128"/>
      <scheme val="minor"/>
    </font>
    <font>
      <sz val="11"/>
      <color theme="0" tint="-0.14999847407452621"/>
      <name val="ＭＳ Ｐゴシック"/>
      <family val="3"/>
      <charset val="128"/>
      <scheme val="minor"/>
    </font>
    <font>
      <b/>
      <sz val="10"/>
      <color theme="1"/>
      <name val="ＭＳ Ｐゴシック"/>
      <family val="3"/>
      <charset val="128"/>
      <scheme val="minor"/>
    </font>
    <font>
      <sz val="11"/>
      <color theme="5" tint="0.39997558519241921"/>
      <name val="ＭＳ Ｐゴシック"/>
      <family val="3"/>
      <charset val="128"/>
      <scheme val="minor"/>
    </font>
    <font>
      <vertAlign val="superscript"/>
      <sz val="11"/>
      <color theme="1"/>
      <name val="ＭＳ Ｐゴシック"/>
      <family val="3"/>
      <charset val="128"/>
      <scheme val="minor"/>
    </font>
    <font>
      <b/>
      <sz val="9"/>
      <color theme="1"/>
      <name val="ＭＳ Ｐゴシック"/>
      <family val="3"/>
      <charset val="128"/>
      <scheme val="minor"/>
    </font>
    <font>
      <sz val="9"/>
      <color theme="1"/>
      <name val="ＭＳ Ｐゴシック"/>
      <family val="3"/>
      <charset val="128"/>
      <scheme val="minor"/>
    </font>
    <font>
      <sz val="9"/>
      <name val="ＭＳ Ｐゴシック"/>
      <family val="3"/>
      <charset val="128"/>
    </font>
    <font>
      <b/>
      <sz val="11"/>
      <color rgb="FF7492D6"/>
      <name val="ＭＳ Ｐゴシック"/>
      <family val="3"/>
      <charset val="128"/>
      <scheme val="minor"/>
    </font>
    <font>
      <b/>
      <sz val="11"/>
      <color theme="1"/>
      <name val="ＭＳ Ｐゴシック"/>
      <family val="3"/>
      <charset val="128"/>
      <scheme val="minor"/>
    </font>
    <font>
      <b/>
      <sz val="11"/>
      <color theme="5"/>
      <name val="ＭＳ Ｐゴシック"/>
      <family val="3"/>
      <charset val="128"/>
      <scheme val="minor"/>
    </font>
    <font>
      <u/>
      <sz val="11"/>
      <color theme="10"/>
      <name val="ＭＳ Ｐゴシック"/>
      <family val="2"/>
      <charset val="128"/>
      <scheme val="minor"/>
    </font>
    <font>
      <sz val="11"/>
      <color theme="1"/>
      <name val="ＭＳ Ｐゴシック"/>
      <family val="2"/>
      <charset val="128"/>
      <scheme val="minor"/>
    </font>
    <font>
      <b/>
      <sz val="11"/>
      <color rgb="FFFF0000"/>
      <name val="ＭＳ Ｐゴシック"/>
      <family val="3"/>
      <charset val="128"/>
      <scheme val="minor"/>
    </font>
    <font>
      <b/>
      <sz val="11"/>
      <name val="ＭＳ Ｐゴシック"/>
      <family val="3"/>
      <charset val="128"/>
      <scheme val="minor"/>
    </font>
  </fonts>
  <fills count="16">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rgb="FFFFFF00"/>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0" tint="-0.14999847407452621"/>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right/>
      <top style="thin">
        <color indexed="64"/>
      </top>
      <bottom style="double">
        <color indexed="64"/>
      </bottom>
      <diagonal/>
    </border>
    <border>
      <left style="thin">
        <color indexed="64"/>
      </left>
      <right/>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bottom style="double">
        <color indexed="64"/>
      </bottom>
      <diagonal/>
    </border>
    <border>
      <left/>
      <right style="thin">
        <color indexed="64"/>
      </right>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double">
        <color indexed="64"/>
      </top>
      <bottom/>
      <diagonal/>
    </border>
    <border>
      <left/>
      <right style="thin">
        <color indexed="64"/>
      </right>
      <top style="double">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double">
        <color indexed="64"/>
      </bottom>
      <diagonal/>
    </border>
    <border>
      <left style="thin">
        <color indexed="64"/>
      </left>
      <right/>
      <top style="medium">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3">
    <xf numFmtId="0" fontId="0" fillId="0" borderId="0">
      <alignment vertical="center"/>
    </xf>
    <xf numFmtId="0" fontId="19" fillId="0" borderId="0" applyNumberFormat="0" applyFill="0" applyBorder="0" applyAlignment="0" applyProtection="0">
      <alignment vertical="center"/>
    </xf>
    <xf numFmtId="9" fontId="20" fillId="0" borderId="0" applyFont="0" applyFill="0" applyBorder="0" applyAlignment="0" applyProtection="0">
      <alignment vertical="center"/>
    </xf>
  </cellStyleXfs>
  <cellXfs count="295">
    <xf numFmtId="0" fontId="0" fillId="0" borderId="0" xfId="0">
      <alignment vertical="center"/>
    </xf>
    <xf numFmtId="0" fontId="0" fillId="0" borderId="0" xfId="0" applyAlignment="1">
      <alignment vertical="center"/>
    </xf>
    <xf numFmtId="0" fontId="0" fillId="9" borderId="0" xfId="0" applyFill="1">
      <alignment vertical="center"/>
    </xf>
    <xf numFmtId="0" fontId="0" fillId="0" borderId="0" xfId="0" applyNumberFormat="1">
      <alignment vertical="center"/>
    </xf>
    <xf numFmtId="0" fontId="0" fillId="2" borderId="1" xfId="0" applyFill="1" applyBorder="1">
      <alignment vertical="center"/>
    </xf>
    <xf numFmtId="0" fontId="0" fillId="2" borderId="1" xfId="0" applyFill="1" applyBorder="1" applyAlignment="1">
      <alignment vertical="center"/>
    </xf>
    <xf numFmtId="0" fontId="0" fillId="2" borderId="2" xfId="0" applyFill="1" applyBorder="1">
      <alignment vertical="center"/>
    </xf>
    <xf numFmtId="0" fontId="0" fillId="0" borderId="16" xfId="0" applyFill="1" applyBorder="1" applyProtection="1">
      <alignment vertical="center"/>
      <protection locked="0"/>
    </xf>
    <xf numFmtId="0" fontId="0" fillId="0" borderId="1" xfId="0" applyFill="1" applyBorder="1" applyProtection="1">
      <alignment vertical="center"/>
      <protection locked="0"/>
    </xf>
    <xf numFmtId="0" fontId="0" fillId="0" borderId="39" xfId="0" applyFill="1" applyBorder="1" applyProtection="1">
      <alignment vertical="center"/>
      <protection locked="0"/>
    </xf>
    <xf numFmtId="0" fontId="0" fillId="0" borderId="0" xfId="0" applyFill="1" applyProtection="1">
      <alignment vertical="center"/>
      <protection locked="0"/>
    </xf>
    <xf numFmtId="0" fontId="0" fillId="0" borderId="0" xfId="0" applyFill="1" applyAlignment="1" applyProtection="1">
      <alignment horizontal="center" vertical="center"/>
      <protection locked="0"/>
    </xf>
    <xf numFmtId="0" fontId="3" fillId="12" borderId="24" xfId="0" applyFont="1" applyFill="1" applyBorder="1" applyAlignment="1" applyProtection="1">
      <alignment horizontal="center" vertical="center" wrapText="1"/>
    </xf>
    <xf numFmtId="0" fontId="0" fillId="0" borderId="0" xfId="0" applyFill="1" applyAlignment="1" applyProtection="1">
      <alignment vertical="center" wrapText="1"/>
    </xf>
    <xf numFmtId="0" fontId="3" fillId="12" borderId="1" xfId="0" applyFont="1" applyFill="1" applyBorder="1" applyAlignment="1" applyProtection="1">
      <alignment horizontal="center" vertical="center"/>
    </xf>
    <xf numFmtId="0" fontId="0" fillId="8" borderId="1" xfId="0" applyFill="1" applyBorder="1">
      <alignment vertical="center"/>
    </xf>
    <xf numFmtId="0" fontId="0" fillId="8" borderId="2" xfId="0" applyFill="1" applyBorder="1">
      <alignment vertical="center"/>
    </xf>
    <xf numFmtId="0" fontId="3" fillId="4" borderId="16" xfId="0" applyFont="1" applyFill="1" applyBorder="1" applyAlignment="1" applyProtection="1">
      <alignment horizontal="center" vertical="center"/>
      <protection locked="0"/>
    </xf>
    <xf numFmtId="0" fontId="3" fillId="4" borderId="1" xfId="0" applyFont="1" applyFill="1" applyBorder="1" applyAlignment="1" applyProtection="1">
      <alignment horizontal="center" vertical="center"/>
      <protection locked="0"/>
    </xf>
    <xf numFmtId="0" fontId="2" fillId="4" borderId="2" xfId="0" applyFont="1" applyFill="1" applyBorder="1" applyAlignment="1" applyProtection="1">
      <alignment horizontal="center" vertical="center" wrapText="1" readingOrder="1"/>
      <protection locked="0"/>
    </xf>
    <xf numFmtId="0" fontId="2" fillId="4" borderId="39" xfId="0" applyFont="1" applyFill="1" applyBorder="1" applyAlignment="1" applyProtection="1">
      <alignment horizontal="center" vertical="center" wrapText="1" readingOrder="1"/>
      <protection locked="0"/>
    </xf>
    <xf numFmtId="0" fontId="3" fillId="4" borderId="7" xfId="0" applyFont="1" applyFill="1" applyBorder="1" applyAlignment="1" applyProtection="1">
      <alignment horizontal="left" vertical="top"/>
      <protection locked="0"/>
    </xf>
    <xf numFmtId="0" fontId="3" fillId="4" borderId="7" xfId="0" applyFont="1" applyFill="1" applyBorder="1" applyAlignment="1" applyProtection="1">
      <alignment horizontal="center" vertical="center"/>
      <protection locked="0"/>
    </xf>
    <xf numFmtId="0" fontId="14" fillId="12" borderId="30" xfId="0" applyFont="1" applyFill="1" applyBorder="1" applyAlignment="1" applyProtection="1">
      <alignment horizontal="center" vertical="center" wrapText="1"/>
    </xf>
    <xf numFmtId="0" fontId="14" fillId="11" borderId="3" xfId="0" applyFont="1" applyFill="1" applyBorder="1" applyAlignment="1" applyProtection="1">
      <alignment horizontal="center" vertical="center" wrapText="1"/>
    </xf>
    <xf numFmtId="0" fontId="14" fillId="8" borderId="3" xfId="0" applyFont="1" applyFill="1" applyBorder="1" applyAlignment="1" applyProtection="1">
      <alignment horizontal="center" vertical="center" wrapText="1"/>
    </xf>
    <xf numFmtId="0" fontId="14" fillId="8" borderId="31" xfId="0" applyFont="1" applyFill="1" applyBorder="1" applyAlignment="1" applyProtection="1">
      <alignment horizontal="center" vertical="center" wrapText="1"/>
    </xf>
    <xf numFmtId="0" fontId="15" fillId="12" borderId="1" xfId="0" applyFont="1" applyFill="1" applyBorder="1" applyAlignment="1" applyProtection="1">
      <alignment horizontal="center" vertical="center" wrapText="1"/>
    </xf>
    <xf numFmtId="0" fontId="14" fillId="11" borderId="1" xfId="0" applyFont="1" applyFill="1" applyBorder="1" applyAlignment="1" applyProtection="1">
      <alignment horizontal="center" vertical="center" wrapText="1"/>
    </xf>
    <xf numFmtId="0" fontId="14" fillId="0" borderId="0" xfId="0" applyFont="1" applyFill="1" applyAlignment="1" applyProtection="1">
      <alignment horizontal="center" vertical="center" wrapText="1"/>
    </xf>
    <xf numFmtId="0" fontId="16" fillId="4" borderId="0" xfId="0" applyFont="1" applyFill="1" applyBorder="1" applyAlignment="1">
      <alignment horizontal="center" vertical="center"/>
    </xf>
    <xf numFmtId="0" fontId="17" fillId="4" borderId="0" xfId="0" applyFont="1" applyFill="1">
      <alignment vertical="center"/>
    </xf>
    <xf numFmtId="0" fontId="0" fillId="4" borderId="0" xfId="0" applyFill="1">
      <alignment vertical="center"/>
    </xf>
    <xf numFmtId="0" fontId="18" fillId="4" borderId="0" xfId="0" applyFont="1" applyFill="1" applyBorder="1" applyAlignment="1">
      <alignment horizontal="center" vertical="center"/>
    </xf>
    <xf numFmtId="0" fontId="19" fillId="4" borderId="0" xfId="1" applyFill="1">
      <alignment vertical="center"/>
    </xf>
    <xf numFmtId="0" fontId="0" fillId="0" borderId="0" xfId="0" applyFont="1" applyProtection="1">
      <alignment vertical="center"/>
      <protection locked="0"/>
    </xf>
    <xf numFmtId="0" fontId="0" fillId="0" borderId="0" xfId="0" applyProtection="1">
      <alignment vertical="center"/>
      <protection locked="0"/>
    </xf>
    <xf numFmtId="0" fontId="7" fillId="4" borderId="0" xfId="0" applyFont="1" applyFill="1" applyAlignment="1" applyProtection="1">
      <alignment horizontal="center" vertical="center"/>
      <protection locked="0"/>
    </xf>
    <xf numFmtId="0" fontId="4" fillId="4" borderId="0" xfId="0" applyFont="1" applyFill="1" applyBorder="1" applyAlignment="1" applyProtection="1">
      <alignment horizontal="center" vertical="center"/>
      <protection locked="0"/>
    </xf>
    <xf numFmtId="0" fontId="3" fillId="4" borderId="0" xfId="0" applyFont="1" applyFill="1" applyProtection="1">
      <alignment vertical="center"/>
      <protection locked="0"/>
    </xf>
    <xf numFmtId="0" fontId="3" fillId="2" borderId="1" xfId="0" applyFont="1" applyFill="1" applyBorder="1" applyAlignment="1" applyProtection="1">
      <alignment horizontal="center" vertical="center"/>
      <protection locked="0"/>
    </xf>
    <xf numFmtId="0" fontId="2" fillId="4" borderId="7" xfId="0" applyFont="1" applyFill="1" applyBorder="1" applyAlignment="1" applyProtection="1">
      <alignment horizontal="center" vertical="center" wrapText="1" readingOrder="1"/>
      <protection locked="0"/>
    </xf>
    <xf numFmtId="0" fontId="3" fillId="4" borderId="17" xfId="0" applyFont="1" applyFill="1" applyBorder="1" applyAlignment="1" applyProtection="1">
      <alignment horizontal="center" vertical="center"/>
      <protection locked="0"/>
    </xf>
    <xf numFmtId="0" fontId="0" fillId="4" borderId="0" xfId="0" applyFill="1" applyBorder="1" applyProtection="1">
      <alignment vertical="center"/>
      <protection locked="0"/>
    </xf>
    <xf numFmtId="0" fontId="0" fillId="4" borderId="0" xfId="0" applyFill="1" applyBorder="1" applyAlignment="1" applyProtection="1">
      <alignment horizontal="left" vertical="center"/>
      <protection locked="0"/>
    </xf>
    <xf numFmtId="0" fontId="4" fillId="4" borderId="0" xfId="0" applyFont="1" applyFill="1" applyAlignment="1" applyProtection="1">
      <alignment horizontal="left" vertical="center"/>
      <protection locked="0"/>
    </xf>
    <xf numFmtId="0" fontId="4" fillId="4" borderId="0" xfId="0" applyFont="1" applyFill="1" applyProtection="1">
      <alignment vertical="center"/>
      <protection locked="0"/>
    </xf>
    <xf numFmtId="0" fontId="2" fillId="4" borderId="0" xfId="0" applyFont="1" applyFill="1" applyBorder="1" applyAlignment="1" applyProtection="1">
      <alignment horizontal="center" vertical="center" wrapText="1" readingOrder="1"/>
      <protection locked="0"/>
    </xf>
    <xf numFmtId="0" fontId="0" fillId="0" borderId="0" xfId="0" applyAlignment="1" applyProtection="1">
      <alignment horizontal="right" vertical="center"/>
      <protection locked="0"/>
    </xf>
    <xf numFmtId="0" fontId="4" fillId="0" borderId="0" xfId="0" applyFont="1" applyAlignment="1" applyProtection="1">
      <alignment horizontal="left" vertical="center"/>
      <protection locked="0"/>
    </xf>
    <xf numFmtId="0" fontId="4" fillId="0" borderId="0" xfId="0" applyFont="1" applyProtection="1">
      <alignment vertical="center"/>
      <protection locked="0"/>
    </xf>
    <xf numFmtId="0" fontId="0" fillId="4" borderId="44" xfId="0" applyFill="1" applyBorder="1">
      <alignment vertical="center"/>
    </xf>
    <xf numFmtId="0" fontId="21" fillId="4" borderId="0" xfId="0" applyFont="1" applyFill="1">
      <alignment vertical="center"/>
    </xf>
    <xf numFmtId="0" fontId="17" fillId="4" borderId="0" xfId="0" applyFont="1" applyFill="1" applyBorder="1" applyAlignment="1">
      <alignment horizontal="center" vertical="center"/>
    </xf>
    <xf numFmtId="0" fontId="0" fillId="0" borderId="0" xfId="0" applyAlignment="1">
      <alignment vertical="center" wrapText="1"/>
    </xf>
    <xf numFmtId="0" fontId="0" fillId="4" borderId="0" xfId="0" applyFill="1" applyAlignment="1">
      <alignment vertical="center"/>
    </xf>
    <xf numFmtId="0" fontId="0" fillId="0" borderId="0" xfId="0" applyAlignment="1">
      <alignment horizontal="center" vertical="center" wrapText="1"/>
    </xf>
    <xf numFmtId="49" fontId="3" fillId="4" borderId="1" xfId="0" applyNumberFormat="1" applyFont="1" applyFill="1" applyBorder="1" applyAlignment="1" applyProtection="1">
      <alignment horizontal="center" vertical="center"/>
      <protection locked="0"/>
    </xf>
    <xf numFmtId="49" fontId="3" fillId="4" borderId="16" xfId="0" applyNumberFormat="1" applyFont="1" applyFill="1" applyBorder="1" applyAlignment="1" applyProtection="1">
      <alignment horizontal="center" vertical="center"/>
      <protection locked="0"/>
    </xf>
    <xf numFmtId="49" fontId="3" fillId="4" borderId="39" xfId="0" applyNumberFormat="1" applyFont="1" applyFill="1" applyBorder="1" applyAlignment="1" applyProtection="1">
      <alignment horizontal="center" vertical="center"/>
      <protection locked="0"/>
    </xf>
    <xf numFmtId="0" fontId="15" fillId="11" borderId="17" xfId="0" applyFont="1" applyFill="1" applyBorder="1" applyAlignment="1" applyProtection="1">
      <alignment horizontal="center" vertical="center" wrapText="1"/>
    </xf>
    <xf numFmtId="0" fontId="0" fillId="0" borderId="17" xfId="0" applyFill="1" applyBorder="1" applyProtection="1">
      <alignment vertical="center"/>
      <protection locked="0"/>
    </xf>
    <xf numFmtId="0" fontId="14" fillId="11" borderId="16" xfId="0" applyFont="1" applyFill="1" applyBorder="1" applyAlignment="1" applyProtection="1">
      <alignment horizontal="center" vertical="center" wrapText="1"/>
    </xf>
    <xf numFmtId="0" fontId="6" fillId="2" borderId="16" xfId="0" applyFont="1" applyFill="1" applyBorder="1" applyAlignment="1" applyProtection="1">
      <alignment horizontal="center" vertical="center" wrapText="1"/>
    </xf>
    <xf numFmtId="0" fontId="0" fillId="0" borderId="0" xfId="0" applyFill="1" applyAlignment="1" applyProtection="1">
      <alignment horizontal="center" vertical="center" wrapText="1"/>
    </xf>
    <xf numFmtId="0" fontId="14" fillId="8" borderId="14" xfId="0" applyFont="1" applyFill="1" applyBorder="1" applyAlignment="1" applyProtection="1">
      <alignment horizontal="center" vertical="center" wrapText="1"/>
    </xf>
    <xf numFmtId="0" fontId="0" fillId="0" borderId="0" xfId="0" applyFill="1">
      <alignment vertical="center"/>
    </xf>
    <xf numFmtId="0" fontId="0" fillId="4" borderId="0" xfId="0" applyFill="1" applyProtection="1">
      <alignment vertical="center"/>
      <protection locked="0"/>
    </xf>
    <xf numFmtId="0" fontId="14" fillId="8" borderId="9" xfId="0" applyFont="1" applyFill="1" applyBorder="1" applyAlignment="1" applyProtection="1">
      <alignment horizontal="center" vertical="center" wrapText="1"/>
    </xf>
    <xf numFmtId="0" fontId="2" fillId="4" borderId="8" xfId="0" applyFont="1" applyFill="1" applyBorder="1" applyAlignment="1" applyProtection="1">
      <alignment horizontal="center" vertical="center" wrapText="1" readingOrder="1"/>
      <protection locked="0"/>
    </xf>
    <xf numFmtId="0" fontId="0" fillId="0" borderId="7" xfId="0" applyFill="1" applyBorder="1" applyProtection="1">
      <alignment vertical="center"/>
      <protection locked="0"/>
    </xf>
    <xf numFmtId="49" fontId="14" fillId="11" borderId="1" xfId="0" applyNumberFormat="1" applyFont="1" applyFill="1" applyBorder="1" applyAlignment="1" applyProtection="1">
      <alignment horizontal="center" vertical="center" wrapText="1"/>
    </xf>
    <xf numFmtId="49" fontId="0" fillId="0" borderId="1" xfId="0" applyNumberFormat="1" applyFill="1" applyBorder="1" applyProtection="1">
      <alignment vertical="center"/>
      <protection locked="0"/>
    </xf>
    <xf numFmtId="49" fontId="14" fillId="8" borderId="1" xfId="0" applyNumberFormat="1" applyFont="1" applyFill="1" applyBorder="1" applyAlignment="1" applyProtection="1">
      <alignment horizontal="center" vertical="center" wrapText="1"/>
    </xf>
    <xf numFmtId="0" fontId="13" fillId="10" borderId="17" xfId="0" applyFont="1" applyFill="1" applyBorder="1" applyAlignment="1" applyProtection="1">
      <alignment vertical="center" wrapText="1"/>
    </xf>
    <xf numFmtId="49" fontId="14" fillId="11" borderId="16" xfId="0" applyNumberFormat="1" applyFont="1" applyFill="1" applyBorder="1" applyAlignment="1" applyProtection="1">
      <alignment horizontal="center" vertical="center" wrapText="1"/>
    </xf>
    <xf numFmtId="49" fontId="0" fillId="0" borderId="16" xfId="0" applyNumberFormat="1" applyFill="1" applyBorder="1" applyProtection="1">
      <alignment vertical="center"/>
      <protection locked="0"/>
    </xf>
    <xf numFmtId="49" fontId="14" fillId="8" borderId="39" xfId="0" applyNumberFormat="1" applyFont="1" applyFill="1" applyBorder="1" applyAlignment="1" applyProtection="1">
      <alignment horizontal="center" vertical="center" wrapText="1"/>
    </xf>
    <xf numFmtId="49" fontId="0" fillId="0" borderId="39" xfId="0" applyNumberFormat="1" applyFill="1" applyBorder="1" applyProtection="1">
      <alignment vertical="center"/>
      <protection locked="0"/>
    </xf>
    <xf numFmtId="0" fontId="3" fillId="0" borderId="39" xfId="0" applyFont="1" applyFill="1" applyBorder="1" applyAlignment="1" applyProtection="1">
      <alignment horizontal="center" vertical="center"/>
      <protection locked="0"/>
    </xf>
    <xf numFmtId="0" fontId="14" fillId="11" borderId="39" xfId="0" applyFont="1" applyFill="1" applyBorder="1" applyAlignment="1" applyProtection="1">
      <alignment horizontal="center" vertical="center" wrapText="1"/>
    </xf>
    <xf numFmtId="0" fontId="2" fillId="12" borderId="7" xfId="0" applyFont="1" applyFill="1" applyBorder="1" applyAlignment="1" applyProtection="1">
      <alignment horizontal="center" vertical="center" wrapText="1" readingOrder="1"/>
    </xf>
    <xf numFmtId="0" fontId="2" fillId="12" borderId="7" xfId="0" applyFont="1" applyFill="1" applyBorder="1" applyAlignment="1" applyProtection="1">
      <alignment horizontal="center" vertical="center" wrapText="1" readingOrder="1"/>
    </xf>
    <xf numFmtId="0" fontId="3" fillId="2" borderId="1" xfId="0" applyFont="1" applyFill="1" applyBorder="1" applyAlignment="1" applyProtection="1">
      <alignment horizontal="center" vertical="center"/>
    </xf>
    <xf numFmtId="0" fontId="2" fillId="2" borderId="7" xfId="0" applyFont="1" applyFill="1" applyBorder="1" applyAlignment="1" applyProtection="1">
      <alignment horizontal="center" vertical="center" wrapText="1" readingOrder="1"/>
    </xf>
    <xf numFmtId="0" fontId="2" fillId="2" borderId="1" xfId="0" applyFont="1" applyFill="1" applyBorder="1" applyAlignment="1" applyProtection="1">
      <alignment horizontal="center" vertical="center" wrapText="1" readingOrder="1"/>
    </xf>
    <xf numFmtId="0" fontId="2" fillId="2" borderId="8" xfId="0" applyFont="1" applyFill="1" applyBorder="1" applyAlignment="1" applyProtection="1">
      <alignment vertical="center" wrapText="1" readingOrder="1"/>
    </xf>
    <xf numFmtId="0" fontId="2" fillId="2" borderId="9" xfId="0" applyFont="1" applyFill="1" applyBorder="1" applyAlignment="1" applyProtection="1">
      <alignment vertical="center" wrapText="1" readingOrder="1"/>
    </xf>
    <xf numFmtId="0" fontId="2" fillId="11" borderId="1" xfId="0" applyFont="1" applyFill="1" applyBorder="1" applyAlignment="1" applyProtection="1">
      <alignment horizontal="center" vertical="center" wrapText="1" readingOrder="1"/>
    </xf>
    <xf numFmtId="0" fontId="3" fillId="7" borderId="41" xfId="0" applyFont="1" applyFill="1" applyBorder="1" applyAlignment="1" applyProtection="1">
      <alignment horizontal="center" vertical="center" readingOrder="1"/>
    </xf>
    <xf numFmtId="0" fontId="3" fillId="2" borderId="1" xfId="0" applyFont="1" applyFill="1" applyBorder="1" applyAlignment="1" applyProtection="1">
      <alignment horizontal="left" vertical="center"/>
    </xf>
    <xf numFmtId="0" fontId="3" fillId="2" borderId="17" xfId="0" applyFont="1" applyFill="1" applyBorder="1" applyAlignment="1" applyProtection="1">
      <alignment horizontal="left" vertical="center"/>
    </xf>
    <xf numFmtId="0" fontId="4" fillId="4" borderId="0" xfId="0" applyFont="1" applyFill="1" applyBorder="1" applyAlignment="1" applyProtection="1">
      <alignment vertical="center"/>
    </xf>
    <xf numFmtId="0" fontId="4" fillId="4" borderId="0" xfId="0" applyFont="1" applyFill="1" applyBorder="1" applyAlignment="1" applyProtection="1">
      <alignment horizontal="right" vertical="center"/>
    </xf>
    <xf numFmtId="0" fontId="3" fillId="3" borderId="45" xfId="0" applyFont="1" applyFill="1" applyBorder="1" applyAlignment="1" applyProtection="1">
      <alignment horizontal="center" vertical="center"/>
    </xf>
    <xf numFmtId="0" fontId="3" fillId="2" borderId="1" xfId="0" applyFont="1" applyFill="1" applyBorder="1" applyAlignment="1" applyProtection="1">
      <alignment horizontal="center" vertical="center" wrapText="1"/>
    </xf>
    <xf numFmtId="49" fontId="3" fillId="2" borderId="1" xfId="0" applyNumberFormat="1" applyFont="1" applyFill="1" applyBorder="1" applyAlignment="1" applyProtection="1">
      <alignment horizontal="center" vertical="center" wrapText="1"/>
    </xf>
    <xf numFmtId="49" fontId="3" fillId="2" borderId="39" xfId="0" applyNumberFormat="1" applyFont="1" applyFill="1" applyBorder="1" applyAlignment="1" applyProtection="1">
      <alignment horizontal="center" vertical="center" wrapText="1"/>
    </xf>
    <xf numFmtId="0" fontId="10" fillId="10" borderId="17"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0" fontId="0" fillId="12" borderId="40" xfId="0" applyFill="1" applyBorder="1" applyProtection="1">
      <alignment vertical="center"/>
    </xf>
    <xf numFmtId="0" fontId="0" fillId="12" borderId="1" xfId="0" applyFill="1" applyBorder="1" applyProtection="1">
      <alignment vertical="center"/>
    </xf>
    <xf numFmtId="0" fontId="10" fillId="10" borderId="17" xfId="0" applyFont="1" applyFill="1" applyBorder="1" applyAlignment="1" applyProtection="1">
      <alignment vertical="center"/>
    </xf>
    <xf numFmtId="0" fontId="0" fillId="4" borderId="1" xfId="0" applyFill="1" applyBorder="1" applyAlignment="1" applyProtection="1">
      <alignment horizontal="center" vertical="center" wrapText="1"/>
      <protection locked="0"/>
    </xf>
    <xf numFmtId="0" fontId="0" fillId="4" borderId="1" xfId="0" applyFill="1" applyBorder="1" applyAlignment="1" applyProtection="1">
      <alignment vertical="center" wrapText="1"/>
      <protection locked="0"/>
    </xf>
    <xf numFmtId="0" fontId="0" fillId="0" borderId="1" xfId="0" applyBorder="1" applyAlignment="1" applyProtection="1">
      <alignment vertical="center" wrapText="1"/>
      <protection locked="0"/>
    </xf>
    <xf numFmtId="0" fontId="22" fillId="4" borderId="0" xfId="0" applyFont="1" applyFill="1">
      <alignment vertical="center"/>
    </xf>
    <xf numFmtId="0" fontId="0" fillId="2" borderId="2" xfId="0" applyFill="1" applyBorder="1" applyAlignment="1">
      <alignment horizontal="center" vertical="center"/>
    </xf>
    <xf numFmtId="0" fontId="0" fillId="4" borderId="0" xfId="0" applyFill="1" applyAlignment="1">
      <alignment horizontal="right" vertical="center"/>
    </xf>
    <xf numFmtId="0" fontId="0" fillId="4" borderId="17" xfId="0" applyFill="1" applyBorder="1" applyProtection="1">
      <alignment vertical="center"/>
      <protection locked="0"/>
    </xf>
    <xf numFmtId="0" fontId="0" fillId="4" borderId="1" xfId="0" applyFill="1" applyBorder="1" applyProtection="1">
      <alignment vertical="center"/>
      <protection locked="0"/>
    </xf>
    <xf numFmtId="0" fontId="3" fillId="4" borderId="16" xfId="0" applyFont="1" applyFill="1" applyBorder="1" applyAlignment="1" applyProtection="1">
      <alignment horizontal="center" vertical="center" shrinkToFit="1"/>
      <protection locked="0"/>
    </xf>
    <xf numFmtId="0" fontId="3" fillId="2" borderId="17" xfId="0" applyFont="1" applyFill="1" applyBorder="1" applyAlignment="1" applyProtection="1">
      <alignment horizontal="left" vertical="center"/>
    </xf>
    <xf numFmtId="0" fontId="0" fillId="4" borderId="1" xfId="0" applyFill="1" applyBorder="1" applyAlignment="1">
      <alignment horizontal="center" vertical="center" shrinkToFit="1"/>
    </xf>
    <xf numFmtId="1" fontId="0" fillId="4" borderId="1" xfId="2" applyNumberFormat="1" applyFont="1" applyFill="1" applyBorder="1" applyAlignment="1">
      <alignment horizontal="center" vertical="center" shrinkToFit="1"/>
    </xf>
    <xf numFmtId="0" fontId="0" fillId="0" borderId="1" xfId="0" applyBorder="1" applyAlignment="1">
      <alignment horizontal="center" vertical="center" shrinkToFit="1"/>
    </xf>
    <xf numFmtId="0" fontId="0" fillId="0" borderId="1" xfId="0" applyBorder="1" applyAlignment="1">
      <alignment vertical="center" shrinkToFit="1"/>
    </xf>
    <xf numFmtId="177" fontId="0" fillId="0" borderId="1" xfId="0" applyNumberFormat="1" applyBorder="1" applyAlignment="1">
      <alignment vertical="center" shrinkToFit="1"/>
    </xf>
    <xf numFmtId="0" fontId="0" fillId="11" borderId="1" xfId="0" applyFill="1" applyBorder="1" applyAlignment="1">
      <alignment horizontal="center" vertical="center" wrapText="1" shrinkToFit="1"/>
    </xf>
    <xf numFmtId="0" fontId="17" fillId="13" borderId="0" xfId="0" applyFont="1" applyFill="1" applyAlignment="1">
      <alignment horizontal="center" vertical="center"/>
    </xf>
    <xf numFmtId="0" fontId="17" fillId="5" borderId="0" xfId="0" applyFont="1" applyFill="1" applyAlignment="1">
      <alignment horizontal="center" vertical="center"/>
    </xf>
    <xf numFmtId="0" fontId="17" fillId="15" borderId="0" xfId="0" applyFont="1" applyFill="1" applyBorder="1" applyAlignment="1">
      <alignment horizontal="center" vertical="center"/>
    </xf>
    <xf numFmtId="0" fontId="0" fillId="4" borderId="1" xfId="0" applyFill="1" applyBorder="1" applyAlignment="1">
      <alignment horizontal="center" vertical="center"/>
    </xf>
    <xf numFmtId="0" fontId="0" fillId="2" borderId="1" xfId="0" applyFill="1" applyBorder="1" applyAlignment="1">
      <alignment horizontal="center" vertical="center"/>
    </xf>
    <xf numFmtId="0" fontId="0" fillId="5" borderId="1" xfId="0" applyFill="1" applyBorder="1" applyAlignment="1">
      <alignment horizontal="center" vertical="center"/>
    </xf>
    <xf numFmtId="0" fontId="0" fillId="8" borderId="1" xfId="0" applyFill="1" applyBorder="1" applyAlignment="1">
      <alignment horizontal="center" vertical="center"/>
    </xf>
    <xf numFmtId="0" fontId="0" fillId="9" borderId="1" xfId="0" applyFill="1" applyBorder="1" applyAlignment="1">
      <alignment horizontal="center" vertical="center"/>
    </xf>
    <xf numFmtId="0" fontId="8" fillId="4" borderId="0" xfId="0" applyFont="1" applyFill="1" applyAlignment="1">
      <alignment horizontal="left" vertical="top" wrapText="1"/>
    </xf>
    <xf numFmtId="0" fontId="15" fillId="11" borderId="32" xfId="0" applyFont="1" applyFill="1" applyBorder="1" applyAlignment="1" applyProtection="1">
      <alignment horizontal="center" vertical="center" textRotation="255" wrapText="1"/>
    </xf>
    <xf numFmtId="0" fontId="15" fillId="11" borderId="20" xfId="0" applyFont="1" applyFill="1" applyBorder="1" applyAlignment="1" applyProtection="1">
      <alignment horizontal="center" vertical="center" textRotation="255" wrapText="1"/>
    </xf>
    <xf numFmtId="0" fontId="15" fillId="11" borderId="7" xfId="0" applyFont="1" applyFill="1" applyBorder="1" applyAlignment="1" applyProtection="1">
      <alignment horizontal="center" vertical="center" textRotation="255" wrapText="1"/>
    </xf>
    <xf numFmtId="0" fontId="2" fillId="2" borderId="39" xfId="0" applyFont="1" applyFill="1" applyBorder="1" applyAlignment="1" applyProtection="1">
      <alignment horizontal="left" vertical="center" readingOrder="1"/>
    </xf>
    <xf numFmtId="0" fontId="3" fillId="2" borderId="15" xfId="0" applyFont="1" applyFill="1" applyBorder="1" applyAlignment="1" applyProtection="1">
      <alignment horizontal="center" vertical="center" textRotation="255" wrapText="1"/>
    </xf>
    <xf numFmtId="0" fontId="3" fillId="2" borderId="37" xfId="0" applyFont="1" applyFill="1" applyBorder="1" applyAlignment="1" applyProtection="1">
      <alignment horizontal="center" vertical="center" textRotation="255" wrapText="1"/>
    </xf>
    <xf numFmtId="0" fontId="3" fillId="2" borderId="38" xfId="0" applyFont="1" applyFill="1" applyBorder="1" applyAlignment="1" applyProtection="1">
      <alignment horizontal="center" vertical="center" textRotation="255" wrapText="1"/>
    </xf>
    <xf numFmtId="0" fontId="2" fillId="2" borderId="1" xfId="0" applyFont="1" applyFill="1" applyBorder="1" applyAlignment="1" applyProtection="1">
      <alignment horizontal="left" vertical="center" readingOrder="1"/>
    </xf>
    <xf numFmtId="0" fontId="2" fillId="2" borderId="8" xfId="0" applyFont="1" applyFill="1" applyBorder="1" applyAlignment="1" applyProtection="1">
      <alignment horizontal="left" vertical="center" readingOrder="1"/>
    </xf>
    <xf numFmtId="0" fontId="2" fillId="2" borderId="9" xfId="0" applyFont="1" applyFill="1" applyBorder="1" applyAlignment="1" applyProtection="1">
      <alignment horizontal="left" vertical="center" readingOrder="1"/>
    </xf>
    <xf numFmtId="0" fontId="3" fillId="2" borderId="16"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wrapText="1"/>
    </xf>
    <xf numFmtId="49" fontId="3" fillId="2" borderId="1" xfId="0" applyNumberFormat="1" applyFont="1" applyFill="1" applyBorder="1" applyAlignment="1" applyProtection="1">
      <alignment horizontal="center" vertical="center" wrapText="1"/>
    </xf>
    <xf numFmtId="49" fontId="3" fillId="2" borderId="39" xfId="0" applyNumberFormat="1" applyFont="1" applyFill="1" applyBorder="1" applyAlignment="1" applyProtection="1">
      <alignment horizontal="center" vertical="center" wrapText="1"/>
    </xf>
    <xf numFmtId="49" fontId="3" fillId="2" borderId="15" xfId="0" applyNumberFormat="1" applyFont="1" applyFill="1" applyBorder="1" applyAlignment="1" applyProtection="1">
      <alignment horizontal="center" vertical="center" textRotation="255" wrapText="1"/>
    </xf>
    <xf numFmtId="49" fontId="3" fillId="2" borderId="37" xfId="0" applyNumberFormat="1" applyFont="1" applyFill="1" applyBorder="1" applyAlignment="1" applyProtection="1">
      <alignment horizontal="center" vertical="center" textRotation="255" wrapText="1"/>
    </xf>
    <xf numFmtId="49" fontId="3" fillId="2" borderId="38" xfId="0" applyNumberFormat="1" applyFont="1" applyFill="1" applyBorder="1" applyAlignment="1" applyProtection="1">
      <alignment horizontal="center" vertical="center" textRotation="255" wrapText="1"/>
    </xf>
    <xf numFmtId="49" fontId="3" fillId="2" borderId="16" xfId="0" applyNumberFormat="1" applyFont="1" applyFill="1" applyBorder="1" applyAlignment="1" applyProtection="1">
      <alignment horizontal="center" vertical="center" wrapText="1"/>
    </xf>
    <xf numFmtId="0" fontId="10" fillId="10" borderId="17" xfId="0" applyFont="1" applyFill="1" applyBorder="1" applyAlignment="1" applyProtection="1">
      <alignment horizontal="center" vertical="center" wrapText="1"/>
    </xf>
    <xf numFmtId="0" fontId="3" fillId="2" borderId="7"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0" fontId="6" fillId="2" borderId="17" xfId="0" applyFont="1" applyFill="1" applyBorder="1" applyAlignment="1" applyProtection="1">
      <alignment horizontal="center" vertical="center" wrapText="1"/>
    </xf>
    <xf numFmtId="0" fontId="3" fillId="2" borderId="15" xfId="0" applyFont="1" applyFill="1" applyBorder="1" applyAlignment="1" applyProtection="1">
      <alignment horizontal="center" vertical="center" textRotation="255"/>
    </xf>
    <xf numFmtId="0" fontId="3" fillId="2" borderId="37" xfId="0" applyFont="1" applyFill="1" applyBorder="1" applyAlignment="1" applyProtection="1">
      <alignment horizontal="center" vertical="center" textRotation="255"/>
    </xf>
    <xf numFmtId="0" fontId="3" fillId="2" borderId="38" xfId="0" applyFont="1" applyFill="1" applyBorder="1" applyAlignment="1" applyProtection="1">
      <alignment horizontal="center" vertical="center" textRotation="255"/>
    </xf>
    <xf numFmtId="0" fontId="3" fillId="2" borderId="23" xfId="0" applyFont="1" applyFill="1" applyBorder="1" applyAlignment="1" applyProtection="1">
      <alignment horizontal="center" vertical="center" wrapText="1"/>
    </xf>
    <xf numFmtId="0" fontId="3" fillId="2" borderId="40" xfId="0" applyFont="1" applyFill="1" applyBorder="1" applyAlignment="1" applyProtection="1">
      <alignment horizontal="center" vertical="center" wrapText="1"/>
    </xf>
    <xf numFmtId="0" fontId="3" fillId="2" borderId="30" xfId="0" applyFont="1" applyFill="1" applyBorder="1" applyAlignment="1" applyProtection="1">
      <alignment horizontal="center" vertical="center" wrapText="1"/>
    </xf>
    <xf numFmtId="0" fontId="3" fillId="2" borderId="39" xfId="0" applyFont="1" applyFill="1" applyBorder="1" applyAlignment="1" applyProtection="1">
      <alignment horizontal="center" vertical="center" wrapText="1"/>
    </xf>
    <xf numFmtId="0" fontId="3" fillId="6" borderId="46" xfId="0" applyFont="1" applyFill="1" applyBorder="1" applyAlignment="1" applyProtection="1">
      <alignment horizontal="center" vertical="center" wrapText="1"/>
    </xf>
    <xf numFmtId="0" fontId="3" fillId="6" borderId="27" xfId="0" applyFont="1" applyFill="1" applyBorder="1" applyAlignment="1" applyProtection="1">
      <alignment horizontal="center" vertical="center" wrapText="1"/>
    </xf>
    <xf numFmtId="0" fontId="3" fillId="6" borderId="28" xfId="0" applyFont="1" applyFill="1" applyBorder="1" applyAlignment="1" applyProtection="1">
      <alignment horizontal="center" vertical="center" wrapText="1"/>
    </xf>
    <xf numFmtId="0" fontId="3" fillId="6" borderId="47" xfId="0" applyFont="1" applyFill="1" applyBorder="1" applyAlignment="1" applyProtection="1">
      <alignment horizontal="center" vertical="center" wrapText="1"/>
    </xf>
    <xf numFmtId="0" fontId="3" fillId="6" borderId="48" xfId="0" applyFont="1" applyFill="1" applyBorder="1" applyAlignment="1" applyProtection="1">
      <alignment horizontal="center" vertical="center" wrapText="1"/>
    </xf>
    <xf numFmtId="0" fontId="3" fillId="6" borderId="49" xfId="0" applyFont="1" applyFill="1" applyBorder="1" applyAlignment="1" applyProtection="1">
      <alignment horizontal="center" vertical="center" wrapText="1"/>
    </xf>
    <xf numFmtId="0" fontId="3" fillId="5" borderId="26" xfId="0" applyFont="1" applyFill="1" applyBorder="1" applyAlignment="1" applyProtection="1">
      <alignment horizontal="left" vertical="center"/>
    </xf>
    <xf numFmtId="0" fontId="3" fillId="5" borderId="27" xfId="0" applyFont="1" applyFill="1" applyBorder="1" applyAlignment="1" applyProtection="1">
      <alignment horizontal="left" vertical="center"/>
    </xf>
    <xf numFmtId="0" fontId="3" fillId="5" borderId="50" xfId="0" applyFont="1" applyFill="1" applyBorder="1" applyAlignment="1" applyProtection="1">
      <alignment horizontal="left" vertical="center"/>
    </xf>
    <xf numFmtId="0" fontId="3" fillId="5" borderId="33" xfId="0" applyFont="1" applyFill="1" applyBorder="1" applyAlignment="1" applyProtection="1">
      <alignment horizontal="left" vertical="center"/>
    </xf>
    <xf numFmtId="0" fontId="3" fillId="5" borderId="0" xfId="0" applyFont="1" applyFill="1" applyBorder="1" applyAlignment="1" applyProtection="1">
      <alignment horizontal="left" vertical="center"/>
    </xf>
    <xf numFmtId="0" fontId="3" fillId="5" borderId="29" xfId="0" applyFont="1" applyFill="1" applyBorder="1" applyAlignment="1" applyProtection="1">
      <alignment horizontal="left" vertical="center"/>
    </xf>
    <xf numFmtId="0" fontId="3" fillId="5" borderId="25" xfId="0" applyFont="1" applyFill="1" applyBorder="1" applyAlignment="1" applyProtection="1">
      <alignment horizontal="left" vertical="center"/>
    </xf>
    <xf numFmtId="0" fontId="3" fillId="5" borderId="18" xfId="0" applyFont="1" applyFill="1" applyBorder="1" applyAlignment="1" applyProtection="1">
      <alignment horizontal="left" vertical="center"/>
    </xf>
    <xf numFmtId="0" fontId="3" fillId="5" borderId="51" xfId="0" applyFont="1" applyFill="1" applyBorder="1" applyAlignment="1" applyProtection="1">
      <alignment horizontal="left" vertical="center"/>
    </xf>
    <xf numFmtId="0" fontId="3" fillId="6" borderId="52" xfId="0" applyFont="1" applyFill="1" applyBorder="1" applyAlignment="1" applyProtection="1">
      <alignment horizontal="center" vertical="center"/>
    </xf>
    <xf numFmtId="0" fontId="3" fillId="6" borderId="53" xfId="0" applyFont="1" applyFill="1" applyBorder="1" applyAlignment="1" applyProtection="1">
      <alignment horizontal="center" vertical="center"/>
    </xf>
    <xf numFmtId="0" fontId="3" fillId="6" borderId="54" xfId="0" applyFont="1" applyFill="1" applyBorder="1" applyAlignment="1" applyProtection="1">
      <alignment horizontal="center" vertical="center"/>
    </xf>
    <xf numFmtId="0" fontId="4" fillId="0" borderId="26" xfId="0" applyFont="1" applyBorder="1" applyAlignment="1" applyProtection="1">
      <alignment horizontal="left" vertical="top" wrapText="1"/>
      <protection locked="0"/>
    </xf>
    <xf numFmtId="0" fontId="4" fillId="0" borderId="27" xfId="0" applyFont="1" applyBorder="1" applyAlignment="1" applyProtection="1">
      <alignment horizontal="left" vertical="top" wrapText="1"/>
      <protection locked="0"/>
    </xf>
    <xf numFmtId="0" fontId="4" fillId="0" borderId="28" xfId="0" applyFont="1" applyBorder="1" applyAlignment="1" applyProtection="1">
      <alignment horizontal="left" vertical="top" wrapText="1"/>
      <protection locked="0"/>
    </xf>
    <xf numFmtId="0" fontId="4" fillId="0" borderId="33" xfId="0" applyFont="1" applyBorder="1" applyAlignment="1" applyProtection="1">
      <alignment horizontal="left" vertical="top" wrapText="1"/>
      <protection locked="0"/>
    </xf>
    <xf numFmtId="0" fontId="4" fillId="0" borderId="0" xfId="0" applyFont="1" applyBorder="1" applyAlignment="1" applyProtection="1">
      <alignment horizontal="left" vertical="top" wrapText="1"/>
      <protection locked="0"/>
    </xf>
    <xf numFmtId="0" fontId="4" fillId="0" borderId="34" xfId="0" applyFont="1" applyBorder="1" applyAlignment="1" applyProtection="1">
      <alignment horizontal="left" vertical="top" wrapText="1"/>
      <protection locked="0"/>
    </xf>
    <xf numFmtId="0" fontId="4" fillId="0" borderId="25" xfId="0" applyFont="1" applyBorder="1" applyAlignment="1" applyProtection="1">
      <alignment horizontal="left" vertical="top" wrapText="1"/>
      <protection locked="0"/>
    </xf>
    <xf numFmtId="0" fontId="4" fillId="0" borderId="18" xfId="0" applyFont="1" applyBorder="1" applyAlignment="1" applyProtection="1">
      <alignment horizontal="left" vertical="top" wrapText="1"/>
      <protection locked="0"/>
    </xf>
    <xf numFmtId="0" fontId="4" fillId="0" borderId="19" xfId="0" applyFont="1" applyBorder="1" applyAlignment="1" applyProtection="1">
      <alignment horizontal="left" vertical="top" wrapText="1"/>
      <protection locked="0"/>
    </xf>
    <xf numFmtId="0" fontId="4" fillId="8" borderId="18" xfId="0" applyFont="1" applyFill="1" applyBorder="1" applyAlignment="1" applyProtection="1">
      <alignment horizontal="center" vertical="center" wrapText="1"/>
    </xf>
    <xf numFmtId="0" fontId="2" fillId="11" borderId="1" xfId="0" applyFont="1" applyFill="1" applyBorder="1" applyAlignment="1" applyProtection="1">
      <alignment horizontal="left" vertical="center" wrapText="1" readingOrder="1"/>
    </xf>
    <xf numFmtId="0" fontId="3" fillId="3" borderId="6" xfId="0" applyFont="1" applyFill="1" applyBorder="1" applyAlignment="1" applyProtection="1">
      <alignment horizontal="center" vertical="center"/>
    </xf>
    <xf numFmtId="0" fontId="2" fillId="2" borderId="2" xfId="0" applyFont="1" applyFill="1" applyBorder="1" applyAlignment="1" applyProtection="1">
      <alignment horizontal="left" vertical="center" wrapText="1" readingOrder="1"/>
    </xf>
    <xf numFmtId="0" fontId="2" fillId="2" borderId="3" xfId="0" applyFont="1" applyFill="1" applyBorder="1" applyAlignment="1" applyProtection="1">
      <alignment horizontal="left" vertical="center" wrapText="1" readingOrder="1"/>
    </xf>
    <xf numFmtId="0" fontId="2" fillId="2" borderId="1" xfId="0" applyFont="1" applyFill="1" applyBorder="1" applyAlignment="1" applyProtection="1">
      <alignment horizontal="left" vertical="center" wrapText="1" readingOrder="1"/>
    </xf>
    <xf numFmtId="0" fontId="2" fillId="0" borderId="2" xfId="0" applyFont="1" applyFill="1" applyBorder="1" applyAlignment="1" applyProtection="1">
      <alignment horizontal="center" vertical="center" wrapText="1" readingOrder="1"/>
      <protection locked="0"/>
    </xf>
    <xf numFmtId="0" fontId="2" fillId="0" borderId="4" xfId="0" applyFont="1" applyFill="1" applyBorder="1" applyAlignment="1" applyProtection="1">
      <alignment horizontal="center" vertical="center" wrapText="1" readingOrder="1"/>
      <protection locked="0"/>
    </xf>
    <xf numFmtId="0" fontId="2" fillId="0" borderId="3" xfId="0" applyFont="1" applyFill="1" applyBorder="1" applyAlignment="1" applyProtection="1">
      <alignment horizontal="center" vertical="center" wrapText="1" readingOrder="1"/>
      <protection locked="0"/>
    </xf>
    <xf numFmtId="0" fontId="3" fillId="3" borderId="35" xfId="0" applyFont="1" applyFill="1" applyBorder="1" applyAlignment="1" applyProtection="1">
      <alignment horizontal="center" vertical="center"/>
    </xf>
    <xf numFmtId="0" fontId="3" fillId="3" borderId="36" xfId="0" applyFont="1" applyFill="1" applyBorder="1" applyAlignment="1" applyProtection="1">
      <alignment horizontal="center" vertical="center"/>
    </xf>
    <xf numFmtId="0" fontId="2" fillId="0" borderId="2" xfId="0" applyFont="1" applyFill="1" applyBorder="1" applyAlignment="1" applyProtection="1">
      <alignment horizontal="left" vertical="center" wrapText="1" readingOrder="1"/>
      <protection locked="0"/>
    </xf>
    <xf numFmtId="0" fontId="2" fillId="0" borderId="4" xfId="0" applyFont="1" applyFill="1" applyBorder="1" applyAlignment="1" applyProtection="1">
      <alignment horizontal="left" vertical="center" wrapText="1" readingOrder="1"/>
      <protection locked="0"/>
    </xf>
    <xf numFmtId="0" fontId="2" fillId="0" borderId="3" xfId="0" applyFont="1" applyFill="1" applyBorder="1" applyAlignment="1" applyProtection="1">
      <alignment horizontal="left" vertical="center" wrapText="1" readingOrder="1"/>
      <protection locked="0"/>
    </xf>
    <xf numFmtId="0" fontId="2" fillId="2" borderId="12" xfId="0" applyFont="1" applyFill="1" applyBorder="1" applyAlignment="1" applyProtection="1">
      <alignment vertical="center" wrapText="1" readingOrder="1"/>
      <protection locked="0"/>
    </xf>
    <xf numFmtId="0" fontId="2" fillId="2" borderId="14" xfId="0" applyFont="1" applyFill="1" applyBorder="1" applyAlignment="1" applyProtection="1">
      <alignment vertical="center" wrapText="1" readingOrder="1"/>
      <protection locked="0"/>
    </xf>
    <xf numFmtId="0" fontId="2" fillId="2" borderId="22" xfId="0" applyFont="1" applyFill="1" applyBorder="1" applyAlignment="1" applyProtection="1">
      <alignment vertical="center" wrapText="1" readingOrder="1"/>
      <protection locked="0"/>
    </xf>
    <xf numFmtId="0" fontId="2" fillId="2" borderId="29" xfId="0" applyFont="1" applyFill="1" applyBorder="1" applyAlignment="1" applyProtection="1">
      <alignment vertical="center" wrapText="1" readingOrder="1"/>
      <protection locked="0"/>
    </xf>
    <xf numFmtId="0" fontId="2" fillId="2" borderId="8" xfId="0" applyFont="1" applyFill="1" applyBorder="1" applyAlignment="1" applyProtection="1">
      <alignment vertical="center" wrapText="1" readingOrder="1"/>
      <protection locked="0"/>
    </xf>
    <xf numFmtId="0" fontId="2" fillId="2" borderId="9" xfId="0" applyFont="1" applyFill="1" applyBorder="1" applyAlignment="1" applyProtection="1">
      <alignment vertical="center" wrapText="1" readingOrder="1"/>
      <protection locked="0"/>
    </xf>
    <xf numFmtId="0" fontId="2" fillId="12" borderId="2" xfId="0" applyFont="1" applyFill="1" applyBorder="1" applyAlignment="1" applyProtection="1">
      <alignment horizontal="center" vertical="center" wrapText="1" readingOrder="1"/>
    </xf>
    <xf numFmtId="0" fontId="2" fillId="12" borderId="3" xfId="0" applyFont="1" applyFill="1" applyBorder="1" applyAlignment="1" applyProtection="1">
      <alignment horizontal="center" vertical="center" wrapText="1" readingOrder="1"/>
    </xf>
    <xf numFmtId="0" fontId="3" fillId="11" borderId="1" xfId="0" applyFont="1" applyFill="1" applyBorder="1" applyAlignment="1" applyProtection="1">
      <alignment horizontal="center" vertical="center"/>
    </xf>
    <xf numFmtId="0" fontId="3" fillId="6" borderId="17" xfId="0" applyFont="1" applyFill="1" applyBorder="1" applyAlignment="1" applyProtection="1">
      <alignment horizontal="center" vertical="center"/>
    </xf>
    <xf numFmtId="176" fontId="3" fillId="6" borderId="1" xfId="0" applyNumberFormat="1" applyFont="1" applyFill="1" applyBorder="1" applyAlignment="1" applyProtection="1">
      <alignment horizontal="center" vertical="center"/>
    </xf>
    <xf numFmtId="0" fontId="3" fillId="5" borderId="1" xfId="0" applyFont="1" applyFill="1" applyBorder="1" applyAlignment="1" applyProtection="1">
      <alignment horizontal="center" vertical="center"/>
    </xf>
    <xf numFmtId="0" fontId="2" fillId="2" borderId="17" xfId="0" applyFont="1" applyFill="1" applyBorder="1" applyAlignment="1" applyProtection="1">
      <alignment horizontal="center" vertical="center" textRotation="255" wrapText="1" readingOrder="1"/>
    </xf>
    <xf numFmtId="0" fontId="2" fillId="2" borderId="20" xfId="0" applyFont="1" applyFill="1" applyBorder="1" applyAlignment="1" applyProtection="1">
      <alignment horizontal="center" vertical="center" textRotation="255" wrapText="1" readingOrder="1"/>
    </xf>
    <xf numFmtId="0" fontId="2" fillId="2" borderId="7" xfId="0" applyFont="1" applyFill="1" applyBorder="1" applyAlignment="1" applyProtection="1">
      <alignment horizontal="center" vertical="center" textRotation="255" wrapText="1" readingOrder="1"/>
    </xf>
    <xf numFmtId="0" fontId="2" fillId="2" borderId="17" xfId="0" applyFont="1" applyFill="1" applyBorder="1" applyAlignment="1" applyProtection="1">
      <alignment horizontal="left" vertical="center" wrapText="1" readingOrder="1"/>
    </xf>
    <xf numFmtId="0" fontId="2" fillId="12" borderId="7" xfId="0" applyFont="1" applyFill="1" applyBorder="1" applyAlignment="1" applyProtection="1">
      <alignment horizontal="center" vertical="center" shrinkToFit="1" readingOrder="1"/>
    </xf>
    <xf numFmtId="0" fontId="2" fillId="2" borderId="4" xfId="0" applyFont="1" applyFill="1" applyBorder="1" applyAlignment="1" applyProtection="1">
      <alignment horizontal="left" vertical="center" wrapText="1" readingOrder="1"/>
    </xf>
    <xf numFmtId="0" fontId="2" fillId="6" borderId="2" xfId="0" applyFont="1" applyFill="1" applyBorder="1" applyAlignment="1" applyProtection="1">
      <alignment horizontal="center" vertical="center" wrapText="1" readingOrder="1"/>
    </xf>
    <xf numFmtId="0" fontId="2" fillId="6" borderId="4" xfId="0" applyFont="1" applyFill="1" applyBorder="1" applyAlignment="1" applyProtection="1">
      <alignment horizontal="center" vertical="center" wrapText="1" readingOrder="1"/>
    </xf>
    <xf numFmtId="0" fontId="2" fillId="6" borderId="3" xfId="0" applyFont="1" applyFill="1" applyBorder="1" applyAlignment="1" applyProtection="1">
      <alignment horizontal="center" vertical="center" wrapText="1" readingOrder="1"/>
    </xf>
    <xf numFmtId="0" fontId="3" fillId="5" borderId="1" xfId="0" applyFont="1" applyFill="1" applyBorder="1" applyAlignment="1" applyProtection="1">
      <alignment vertical="center"/>
    </xf>
    <xf numFmtId="0" fontId="3" fillId="3" borderId="10" xfId="0" applyFont="1" applyFill="1" applyBorder="1" applyAlignment="1" applyProtection="1">
      <alignment horizontal="center" vertical="center"/>
    </xf>
    <xf numFmtId="0" fontId="3" fillId="3" borderId="11" xfId="0" applyFont="1" applyFill="1" applyBorder="1" applyAlignment="1" applyProtection="1">
      <alignment horizontal="center" vertical="center"/>
    </xf>
    <xf numFmtId="0" fontId="2" fillId="12" borderId="42" xfId="0" applyFont="1" applyFill="1" applyBorder="1" applyAlignment="1" applyProtection="1">
      <alignment horizontal="center" vertical="center" wrapText="1" readingOrder="1"/>
    </xf>
    <xf numFmtId="0" fontId="2" fillId="12" borderId="43" xfId="0" applyFont="1" applyFill="1" applyBorder="1" applyAlignment="1" applyProtection="1">
      <alignment horizontal="center" vertical="center" wrapText="1" readingOrder="1"/>
    </xf>
    <xf numFmtId="0" fontId="2" fillId="2" borderId="12" xfId="0" applyFont="1" applyFill="1" applyBorder="1" applyAlignment="1" applyProtection="1">
      <alignment horizontal="left" vertical="center" wrapText="1" readingOrder="1"/>
    </xf>
    <xf numFmtId="0" fontId="2" fillId="2" borderId="13" xfId="0" applyFont="1" applyFill="1" applyBorder="1" applyAlignment="1" applyProtection="1">
      <alignment horizontal="left" vertical="center" wrapText="1" readingOrder="1"/>
    </xf>
    <xf numFmtId="0" fontId="2" fillId="2" borderId="14" xfId="0" applyFont="1" applyFill="1" applyBorder="1" applyAlignment="1" applyProtection="1">
      <alignment horizontal="left" vertical="center" wrapText="1" readingOrder="1"/>
    </xf>
    <xf numFmtId="0" fontId="2" fillId="2" borderId="22" xfId="0" applyFont="1" applyFill="1" applyBorder="1" applyAlignment="1" applyProtection="1">
      <alignment horizontal="left" vertical="center" wrapText="1" readingOrder="1"/>
    </xf>
    <xf numFmtId="0" fontId="2" fillId="2" borderId="0" xfId="0" applyFont="1" applyFill="1" applyBorder="1" applyAlignment="1" applyProtection="1">
      <alignment horizontal="left" vertical="center" wrapText="1" readingOrder="1"/>
    </xf>
    <xf numFmtId="0" fontId="2" fillId="2" borderId="29" xfId="0" applyFont="1" applyFill="1" applyBorder="1" applyAlignment="1" applyProtection="1">
      <alignment horizontal="left" vertical="center" wrapText="1" readingOrder="1"/>
    </xf>
    <xf numFmtId="0" fontId="2" fillId="2" borderId="8" xfId="0" applyFont="1" applyFill="1" applyBorder="1" applyAlignment="1" applyProtection="1">
      <alignment horizontal="left" vertical="center" wrapText="1" readingOrder="1"/>
    </xf>
    <xf numFmtId="0" fontId="2" fillId="2" borderId="5" xfId="0" applyFont="1" applyFill="1" applyBorder="1" applyAlignment="1" applyProtection="1">
      <alignment horizontal="left" vertical="center" wrapText="1" readingOrder="1"/>
    </xf>
    <xf numFmtId="0" fontId="2" fillId="2" borderId="9" xfId="0" applyFont="1" applyFill="1" applyBorder="1" applyAlignment="1" applyProtection="1">
      <alignment horizontal="left" vertical="center" wrapText="1" readingOrder="1"/>
    </xf>
    <xf numFmtId="0" fontId="15" fillId="0" borderId="12" xfId="0" applyFont="1" applyFill="1" applyBorder="1" applyAlignment="1" applyProtection="1">
      <alignment horizontal="left" vertical="top" wrapText="1" readingOrder="1"/>
      <protection locked="0"/>
    </xf>
    <xf numFmtId="0" fontId="15" fillId="0" borderId="13" xfId="0" applyFont="1" applyFill="1" applyBorder="1" applyAlignment="1" applyProtection="1">
      <alignment horizontal="left" vertical="top" wrapText="1" readingOrder="1"/>
      <protection locked="0"/>
    </xf>
    <xf numFmtId="0" fontId="15" fillId="0" borderId="14" xfId="0" applyFont="1" applyFill="1" applyBorder="1" applyAlignment="1" applyProtection="1">
      <alignment horizontal="left" vertical="top" wrapText="1" readingOrder="1"/>
      <protection locked="0"/>
    </xf>
    <xf numFmtId="0" fontId="15" fillId="0" borderId="22" xfId="0" applyFont="1" applyFill="1" applyBorder="1" applyAlignment="1" applyProtection="1">
      <alignment horizontal="left" vertical="top" wrapText="1" readingOrder="1"/>
      <protection locked="0"/>
    </xf>
    <xf numFmtId="0" fontId="15" fillId="0" borderId="0" xfId="0" applyFont="1" applyFill="1" applyBorder="1" applyAlignment="1" applyProtection="1">
      <alignment horizontal="left" vertical="top" wrapText="1" readingOrder="1"/>
      <protection locked="0"/>
    </xf>
    <xf numFmtId="0" fontId="15" fillId="0" borderId="29" xfId="0" applyFont="1" applyFill="1" applyBorder="1" applyAlignment="1" applyProtection="1">
      <alignment horizontal="left" vertical="top" wrapText="1" readingOrder="1"/>
      <protection locked="0"/>
    </xf>
    <xf numFmtId="0" fontId="15" fillId="0" borderId="8" xfId="0" applyFont="1" applyFill="1" applyBorder="1" applyAlignment="1" applyProtection="1">
      <alignment horizontal="left" vertical="top" wrapText="1" readingOrder="1"/>
      <protection locked="0"/>
    </xf>
    <xf numFmtId="0" fontId="15" fillId="0" borderId="5" xfId="0" applyFont="1" applyFill="1" applyBorder="1" applyAlignment="1" applyProtection="1">
      <alignment horizontal="left" vertical="top" wrapText="1" readingOrder="1"/>
      <protection locked="0"/>
    </xf>
    <xf numFmtId="0" fontId="15" fillId="0" borderId="9" xfId="0" applyFont="1" applyFill="1" applyBorder="1" applyAlignment="1" applyProtection="1">
      <alignment horizontal="left" vertical="top" wrapText="1" readingOrder="1"/>
      <protection locked="0"/>
    </xf>
    <xf numFmtId="0" fontId="2" fillId="0" borderId="12" xfId="0" applyFont="1" applyFill="1" applyBorder="1" applyAlignment="1" applyProtection="1">
      <alignment horizontal="left" vertical="top" wrapText="1" readingOrder="1"/>
      <protection locked="0"/>
    </xf>
    <xf numFmtId="0" fontId="2" fillId="0" borderId="13" xfId="0" applyFont="1" applyFill="1" applyBorder="1" applyAlignment="1" applyProtection="1">
      <alignment horizontal="left" vertical="top" wrapText="1" readingOrder="1"/>
      <protection locked="0"/>
    </xf>
    <xf numFmtId="0" fontId="2" fillId="0" borderId="14" xfId="0" applyFont="1" applyFill="1" applyBorder="1" applyAlignment="1" applyProtection="1">
      <alignment horizontal="left" vertical="top" wrapText="1" readingOrder="1"/>
      <protection locked="0"/>
    </xf>
    <xf numFmtId="0" fontId="2" fillId="0" borderId="8" xfId="0" applyFont="1" applyFill="1" applyBorder="1" applyAlignment="1" applyProtection="1">
      <alignment horizontal="left" vertical="top" wrapText="1" readingOrder="1"/>
      <protection locked="0"/>
    </xf>
    <xf numFmtId="0" fontId="2" fillId="0" borderId="5" xfId="0" applyFont="1" applyFill="1" applyBorder="1" applyAlignment="1" applyProtection="1">
      <alignment horizontal="left" vertical="top" wrapText="1" readingOrder="1"/>
      <protection locked="0"/>
    </xf>
    <xf numFmtId="0" fontId="2" fillId="0" borderId="9" xfId="0" applyFont="1" applyFill="1" applyBorder="1" applyAlignment="1" applyProtection="1">
      <alignment horizontal="left" vertical="top" wrapText="1" readingOrder="1"/>
      <protection locked="0"/>
    </xf>
    <xf numFmtId="0" fontId="3" fillId="2" borderId="2" xfId="0" applyFont="1" applyFill="1" applyBorder="1" applyAlignment="1" applyProtection="1">
      <alignment horizontal="left" vertical="center"/>
    </xf>
    <xf numFmtId="0" fontId="3" fillId="2" borderId="3" xfId="0" applyFont="1" applyFill="1" applyBorder="1" applyAlignment="1" applyProtection="1">
      <alignment horizontal="left" vertical="center"/>
    </xf>
    <xf numFmtId="0" fontId="3" fillId="2" borderId="12" xfId="0" applyFont="1" applyFill="1" applyBorder="1" applyAlignment="1" applyProtection="1">
      <alignment horizontal="left" vertical="center"/>
    </xf>
    <xf numFmtId="0" fontId="3" fillId="2" borderId="14" xfId="0" applyFont="1" applyFill="1" applyBorder="1" applyAlignment="1" applyProtection="1">
      <alignment horizontal="left" vertical="center"/>
    </xf>
    <xf numFmtId="0" fontId="5" fillId="5" borderId="0" xfId="0" applyFont="1" applyFill="1" applyAlignment="1" applyProtection="1">
      <alignment horizontal="center" vertical="center"/>
    </xf>
    <xf numFmtId="0" fontId="3" fillId="12" borderId="1" xfId="0" applyFont="1" applyFill="1" applyBorder="1" applyAlignment="1" applyProtection="1">
      <alignment horizontal="center" vertical="center" wrapText="1"/>
    </xf>
    <xf numFmtId="0" fontId="3" fillId="0" borderId="12" xfId="0" applyFont="1" applyBorder="1" applyAlignment="1" applyProtection="1">
      <alignment horizontal="left" vertical="top" wrapText="1"/>
      <protection locked="0"/>
    </xf>
    <xf numFmtId="0" fontId="3" fillId="0" borderId="13" xfId="0" applyFont="1" applyBorder="1" applyAlignment="1" applyProtection="1">
      <alignment horizontal="left" vertical="top" wrapText="1"/>
      <protection locked="0"/>
    </xf>
    <xf numFmtId="0" fontId="3" fillId="0" borderId="14"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3" fillId="3" borderId="21" xfId="0" applyFont="1" applyFill="1" applyBorder="1" applyAlignment="1" applyProtection="1">
      <alignment horizontal="center" vertical="center"/>
    </xf>
    <xf numFmtId="0" fontId="2" fillId="12" borderId="1" xfId="0" applyFont="1" applyFill="1" applyBorder="1" applyAlignment="1" applyProtection="1">
      <alignment horizontal="center" vertical="center" wrapText="1" readingOrder="1"/>
    </xf>
    <xf numFmtId="14" fontId="3" fillId="0" borderId="2" xfId="0" applyNumberFormat="1"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2" xfId="0" applyFont="1" applyFill="1" applyBorder="1" applyAlignment="1" applyProtection="1">
      <alignment horizontal="center" vertical="center" wrapText="1"/>
      <protection locked="0"/>
    </xf>
    <xf numFmtId="0" fontId="3" fillId="0" borderId="4"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center" vertical="center" wrapText="1"/>
      <protection locked="0"/>
    </xf>
    <xf numFmtId="1" fontId="3" fillId="6" borderId="1" xfId="0" applyNumberFormat="1" applyFont="1" applyFill="1" applyBorder="1" applyAlignment="1" applyProtection="1">
      <alignment horizontal="center" vertical="center"/>
    </xf>
    <xf numFmtId="0" fontId="3" fillId="0" borderId="12" xfId="0" applyFont="1" applyFill="1" applyBorder="1" applyAlignment="1" applyProtection="1">
      <alignment horizontal="left" vertical="top"/>
      <protection locked="0"/>
    </xf>
    <xf numFmtId="0" fontId="3" fillId="0" borderId="13" xfId="0" applyFont="1" applyFill="1" applyBorder="1" applyAlignment="1" applyProtection="1">
      <alignment horizontal="left" vertical="top"/>
      <protection locked="0"/>
    </xf>
    <xf numFmtId="0" fontId="3" fillId="0" borderId="14" xfId="0" applyFont="1" applyFill="1" applyBorder="1" applyAlignment="1" applyProtection="1">
      <alignment horizontal="left" vertical="top"/>
      <protection locked="0"/>
    </xf>
    <xf numFmtId="0" fontId="3" fillId="0" borderId="22" xfId="0" applyFont="1" applyFill="1" applyBorder="1" applyAlignment="1" applyProtection="1">
      <alignment horizontal="left" vertical="top"/>
      <protection locked="0"/>
    </xf>
    <xf numFmtId="0" fontId="3" fillId="0" borderId="0" xfId="0" applyFont="1" applyFill="1" applyBorder="1" applyAlignment="1" applyProtection="1">
      <alignment horizontal="left" vertical="top"/>
      <protection locked="0"/>
    </xf>
    <xf numFmtId="0" fontId="3" fillId="0" borderId="29" xfId="0" applyFont="1" applyFill="1" applyBorder="1" applyAlignment="1" applyProtection="1">
      <alignment horizontal="left" vertical="top"/>
      <protection locked="0"/>
    </xf>
    <xf numFmtId="0" fontId="3" fillId="0" borderId="8" xfId="0" applyFont="1" applyFill="1" applyBorder="1" applyAlignment="1" applyProtection="1">
      <alignment horizontal="left" vertical="top"/>
      <protection locked="0"/>
    </xf>
    <xf numFmtId="0" fontId="3" fillId="0" borderId="5" xfId="0" applyFont="1" applyFill="1" applyBorder="1" applyAlignment="1" applyProtection="1">
      <alignment horizontal="left" vertical="top"/>
      <protection locked="0"/>
    </xf>
    <xf numFmtId="0" fontId="3" fillId="0" borderId="9" xfId="0" applyFont="1" applyFill="1" applyBorder="1" applyAlignment="1" applyProtection="1">
      <alignment horizontal="left" vertical="top"/>
      <protection locked="0"/>
    </xf>
    <xf numFmtId="0" fontId="3" fillId="2" borderId="17" xfId="0" applyFont="1" applyFill="1" applyBorder="1" applyAlignment="1" applyProtection="1">
      <alignment horizontal="left" vertical="center"/>
    </xf>
    <xf numFmtId="0" fontId="3" fillId="2" borderId="7" xfId="0" applyFont="1" applyFill="1" applyBorder="1" applyAlignment="1" applyProtection="1">
      <alignment horizontal="left" vertical="center"/>
    </xf>
    <xf numFmtId="0" fontId="3" fillId="5" borderId="17" xfId="0" applyFont="1" applyFill="1" applyBorder="1" applyAlignment="1" applyProtection="1">
      <alignment vertical="center"/>
    </xf>
    <xf numFmtId="0" fontId="3" fillId="2" borderId="2" xfId="0" applyFont="1" applyFill="1" applyBorder="1" applyAlignment="1" applyProtection="1">
      <alignment horizontal="left" vertical="center" wrapText="1"/>
    </xf>
    <xf numFmtId="0" fontId="3" fillId="2" borderId="4" xfId="0" applyFont="1" applyFill="1" applyBorder="1" applyAlignment="1" applyProtection="1">
      <alignment horizontal="left" vertical="center" wrapText="1"/>
    </xf>
    <xf numFmtId="0" fontId="3" fillId="2" borderId="3" xfId="0" applyFont="1" applyFill="1" applyBorder="1" applyAlignment="1" applyProtection="1">
      <alignment horizontal="left" vertical="center" wrapText="1"/>
    </xf>
    <xf numFmtId="0" fontId="3" fillId="2" borderId="8" xfId="0" applyFont="1" applyFill="1" applyBorder="1" applyAlignment="1" applyProtection="1">
      <alignment horizontal="left" vertical="center"/>
    </xf>
    <xf numFmtId="0" fontId="3" fillId="2" borderId="9" xfId="0" applyFont="1" applyFill="1" applyBorder="1" applyAlignment="1" applyProtection="1">
      <alignment horizontal="left" vertical="center"/>
    </xf>
    <xf numFmtId="0" fontId="0" fillId="11" borderId="1" xfId="0" applyFill="1" applyBorder="1" applyAlignment="1">
      <alignment horizontal="center" vertical="center" wrapText="1" shrinkToFit="1"/>
    </xf>
    <xf numFmtId="0" fontId="0" fillId="2" borderId="1" xfId="0" applyFill="1" applyBorder="1" applyAlignment="1" applyProtection="1">
      <alignment horizontal="center" vertical="center" wrapText="1"/>
    </xf>
    <xf numFmtId="177" fontId="0" fillId="11" borderId="1" xfId="0" applyNumberFormat="1" applyFill="1" applyBorder="1" applyAlignment="1">
      <alignment horizontal="center" vertical="center" wrapText="1" shrinkToFit="1"/>
    </xf>
    <xf numFmtId="0" fontId="0" fillId="14" borderId="2" xfId="0" applyFill="1" applyBorder="1" applyAlignment="1">
      <alignment horizontal="center" vertical="center"/>
    </xf>
    <xf numFmtId="0" fontId="0" fillId="14" borderId="3" xfId="0" applyFill="1" applyBorder="1" applyAlignment="1">
      <alignment horizontal="center" vertical="center"/>
    </xf>
    <xf numFmtId="0" fontId="0" fillId="8" borderId="0" xfId="0" applyFill="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cellXfs>
  <cellStyles count="3">
    <cellStyle name="パーセント" xfId="2" builtinId="5"/>
    <cellStyle name="ハイパーリンク" xfId="1" builtinId="8"/>
    <cellStyle name="標準" xfId="0" builtinId="0"/>
  </cellStyles>
  <dxfs count="42">
    <dxf>
      <font>
        <b val="0"/>
        <i/>
        <color theme="0" tint="-0.499984740745262"/>
      </font>
    </dxf>
    <dxf>
      <font>
        <b val="0"/>
        <i/>
        <color theme="1" tint="0.499984740745262"/>
      </font>
    </dxf>
    <dxf>
      <font>
        <b val="0"/>
        <i/>
        <color theme="1" tint="0.499984740745262"/>
      </font>
    </dxf>
    <dxf>
      <font>
        <b val="0"/>
        <i/>
        <color theme="1" tint="0.499984740745262"/>
      </font>
    </dxf>
    <dxf>
      <font>
        <b val="0"/>
        <i/>
        <color theme="1" tint="0.499984740745262"/>
      </font>
    </dxf>
    <dxf>
      <font>
        <b val="0"/>
        <i/>
        <color theme="0" tint="-0.34998626667073579"/>
      </font>
    </dxf>
    <dxf>
      <font>
        <b val="0"/>
        <i/>
        <color theme="0" tint="-0.34998626667073579"/>
      </font>
    </dxf>
    <dxf>
      <font>
        <b val="0"/>
        <i/>
        <color theme="0" tint="-0.499984740745262"/>
      </font>
    </dxf>
    <dxf>
      <font>
        <b val="0"/>
        <i/>
        <color theme="1" tint="0.499984740745262"/>
      </font>
    </dxf>
    <dxf>
      <font>
        <b val="0"/>
        <i/>
        <color theme="1" tint="0.499984740745262"/>
      </font>
    </dxf>
    <dxf>
      <font>
        <b val="0"/>
        <i/>
        <color theme="1" tint="0.499984740745262"/>
      </font>
    </dxf>
    <dxf>
      <font>
        <b val="0"/>
        <i/>
        <color theme="1" tint="0.499984740745262"/>
      </font>
    </dxf>
    <dxf>
      <font>
        <b val="0"/>
        <i/>
        <color theme="0" tint="-0.34998626667073579"/>
      </font>
    </dxf>
    <dxf>
      <font>
        <b val="0"/>
        <i/>
        <color theme="0" tint="-0.34998626667073579"/>
      </font>
    </dxf>
    <dxf>
      <font>
        <b val="0"/>
        <i/>
        <color theme="0" tint="-0.499984740745262"/>
      </font>
    </dxf>
    <dxf>
      <font>
        <b val="0"/>
        <i/>
        <color theme="1" tint="0.499984740745262"/>
      </font>
    </dxf>
    <dxf>
      <font>
        <b val="0"/>
        <i/>
        <color theme="1" tint="0.499984740745262"/>
      </font>
    </dxf>
    <dxf>
      <font>
        <b val="0"/>
        <i/>
        <color theme="1" tint="0.499984740745262"/>
      </font>
    </dxf>
    <dxf>
      <font>
        <b val="0"/>
        <i/>
        <color theme="1" tint="0.499984740745262"/>
      </font>
    </dxf>
    <dxf>
      <font>
        <b val="0"/>
        <i/>
        <color theme="0" tint="-0.34998626667073579"/>
      </font>
    </dxf>
    <dxf>
      <font>
        <b val="0"/>
        <i/>
        <color theme="0" tint="-0.34998626667073579"/>
      </font>
    </dxf>
    <dxf>
      <font>
        <b val="0"/>
        <i/>
        <color theme="0" tint="-0.499984740745262"/>
      </font>
    </dxf>
    <dxf>
      <font>
        <b val="0"/>
        <i/>
        <color theme="1" tint="0.499984740745262"/>
      </font>
    </dxf>
    <dxf>
      <font>
        <b val="0"/>
        <i/>
        <color theme="1" tint="0.499984740745262"/>
      </font>
    </dxf>
    <dxf>
      <font>
        <b val="0"/>
        <i/>
        <color theme="1" tint="0.499984740745262"/>
      </font>
    </dxf>
    <dxf>
      <font>
        <b val="0"/>
        <i/>
        <color theme="1" tint="0.499984740745262"/>
      </font>
    </dxf>
    <dxf>
      <font>
        <b val="0"/>
        <i/>
        <color theme="0" tint="-0.34998626667073579"/>
      </font>
    </dxf>
    <dxf>
      <font>
        <b val="0"/>
        <i/>
        <color theme="0" tint="-0.34998626667073579"/>
      </font>
    </dxf>
    <dxf>
      <font>
        <b val="0"/>
        <i/>
        <color theme="0" tint="-0.499984740745262"/>
      </font>
    </dxf>
    <dxf>
      <font>
        <b val="0"/>
        <i/>
        <color theme="1" tint="0.499984740745262"/>
      </font>
    </dxf>
    <dxf>
      <font>
        <b val="0"/>
        <i/>
        <color theme="1" tint="0.499984740745262"/>
      </font>
    </dxf>
    <dxf>
      <font>
        <b val="0"/>
        <i/>
        <color theme="1" tint="0.499984740745262"/>
      </font>
    </dxf>
    <dxf>
      <font>
        <b val="0"/>
        <i/>
        <color theme="1" tint="0.499984740745262"/>
      </font>
    </dxf>
    <dxf>
      <font>
        <b val="0"/>
        <i/>
        <color theme="0" tint="-0.34998626667073579"/>
      </font>
    </dxf>
    <dxf>
      <font>
        <b val="0"/>
        <i/>
        <color theme="0" tint="-0.34998626667073579"/>
      </font>
    </dxf>
    <dxf>
      <font>
        <b val="0"/>
        <i/>
        <color theme="0" tint="-0.499984740745262"/>
      </font>
    </dxf>
    <dxf>
      <font>
        <b val="0"/>
        <i/>
        <color theme="1" tint="0.499984740745262"/>
      </font>
    </dxf>
    <dxf>
      <font>
        <b val="0"/>
        <i/>
        <color theme="1" tint="0.499984740745262"/>
      </font>
    </dxf>
    <dxf>
      <font>
        <b val="0"/>
        <i/>
        <color theme="1" tint="0.499984740745262"/>
      </font>
    </dxf>
    <dxf>
      <font>
        <b val="0"/>
        <i/>
        <color theme="1" tint="0.499984740745262"/>
      </font>
    </dxf>
    <dxf>
      <font>
        <b val="0"/>
        <i/>
        <color theme="0" tint="-0.34998626667073579"/>
      </font>
    </dxf>
    <dxf>
      <font>
        <b val="0"/>
        <i/>
        <color theme="0" tint="-0.34998626667073579"/>
      </font>
    </dxf>
  </dxfs>
  <tableStyles count="0" defaultTableStyle="TableStyleMedium2" defaultPivotStyle="PivotStyleLight16"/>
  <colors>
    <mruColors>
      <color rgb="FFFFF3FF"/>
      <color rgb="FFFFCCFF"/>
      <color rgb="FFFF9999"/>
      <color rgb="FFFFCCCC"/>
      <color rgb="FFECF4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12" Type="http://schemas.openxmlformats.org/officeDocument/2006/relationships/image" Target="../media/image12.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png"/><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editAs="oneCell">
    <xdr:from>
      <xdr:col>0</xdr:col>
      <xdr:colOff>537882</xdr:colOff>
      <xdr:row>49</xdr:row>
      <xdr:rowOff>112061</xdr:rowOff>
    </xdr:from>
    <xdr:to>
      <xdr:col>10</xdr:col>
      <xdr:colOff>573741</xdr:colOff>
      <xdr:row>62</xdr:row>
      <xdr:rowOff>56031</xdr:rowOff>
    </xdr:to>
    <xdr:pic>
      <xdr:nvPicPr>
        <xdr:cNvPr id="47" name="図 46"/>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49548"/>
        <a:stretch/>
      </xdr:blipFill>
      <xdr:spPr bwMode="auto">
        <a:xfrm>
          <a:off x="537882" y="8561296"/>
          <a:ext cx="7140388" cy="21291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481852</xdr:colOff>
      <xdr:row>143</xdr:row>
      <xdr:rowOff>112060</xdr:rowOff>
    </xdr:from>
    <xdr:to>
      <xdr:col>11</xdr:col>
      <xdr:colOff>56589</xdr:colOff>
      <xdr:row>157</xdr:row>
      <xdr:rowOff>131111</xdr:rowOff>
    </xdr:to>
    <xdr:pic>
      <xdr:nvPicPr>
        <xdr:cNvPr id="69" name="図 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1852" y="23308236"/>
          <a:ext cx="7407649" cy="23722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112060</xdr:colOff>
      <xdr:row>121</xdr:row>
      <xdr:rowOff>22412</xdr:rowOff>
    </xdr:from>
    <xdr:to>
      <xdr:col>11</xdr:col>
      <xdr:colOff>50427</xdr:colOff>
      <xdr:row>135</xdr:row>
      <xdr:rowOff>31938</xdr:rowOff>
    </xdr:to>
    <xdr:pic>
      <xdr:nvPicPr>
        <xdr:cNvPr id="56" name="図 55"/>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03060" y="19520647"/>
          <a:ext cx="3580279" cy="23627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145678</xdr:colOff>
      <xdr:row>107</xdr:row>
      <xdr:rowOff>44822</xdr:rowOff>
    </xdr:from>
    <xdr:to>
      <xdr:col>11</xdr:col>
      <xdr:colOff>84045</xdr:colOff>
      <xdr:row>119</xdr:row>
      <xdr:rowOff>130548</xdr:rowOff>
    </xdr:to>
    <xdr:pic>
      <xdr:nvPicPr>
        <xdr:cNvPr id="50" name="図 49"/>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336678" y="17189822"/>
          <a:ext cx="3580279" cy="21027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161925</xdr:colOff>
      <xdr:row>53</xdr:row>
      <xdr:rowOff>114301</xdr:rowOff>
    </xdr:from>
    <xdr:to>
      <xdr:col>11</xdr:col>
      <xdr:colOff>115980</xdr:colOff>
      <xdr:row>62</xdr:row>
      <xdr:rowOff>114301</xdr:rowOff>
    </xdr:to>
    <xdr:pic>
      <xdr:nvPicPr>
        <xdr:cNvPr id="24" name="図 23"/>
        <xdr:cNvPicPr>
          <a:picLocks noChangeAspect="1" noChangeArrowheads="1"/>
        </xdr:cNvPicPr>
      </xdr:nvPicPr>
      <xdr:blipFill rotWithShape="1">
        <a:blip xmlns:r="http://schemas.openxmlformats.org/officeDocument/2006/relationships" r:embed="rId5">
          <a:extLst>
            <a:ext uri="{28A0092B-C50C-407E-A947-70E740481C1C}">
              <a14:useLocalDpi xmlns:a14="http://schemas.microsoft.com/office/drawing/2010/main"/>
            </a:ext>
          </a:extLst>
        </a:blip>
        <a:srcRect r="17486" b="60964"/>
        <a:stretch/>
      </xdr:blipFill>
      <xdr:spPr bwMode="auto">
        <a:xfrm>
          <a:off x="5081307" y="9235889"/>
          <a:ext cx="2867585" cy="1512794"/>
        </a:xfrm>
        <a:prstGeom prst="rect">
          <a:avLst/>
        </a:prstGeom>
        <a:noFill/>
        <a:ln w="28575">
          <a:solidFill>
            <a:schemeClr val="accent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68</xdr:row>
      <xdr:rowOff>47625</xdr:rowOff>
    </xdr:from>
    <xdr:to>
      <xdr:col>10</xdr:col>
      <xdr:colOff>584947</xdr:colOff>
      <xdr:row>79</xdr:row>
      <xdr:rowOff>76200</xdr:rowOff>
    </xdr:to>
    <xdr:pic>
      <xdr:nvPicPr>
        <xdr:cNvPr id="33" name="図 32"/>
        <xdr:cNvPicPr>
          <a:picLocks noChangeAspect="1" noChangeArrowheads="1"/>
        </xdr:cNvPicPr>
      </xdr:nvPicPr>
      <xdr:blipFill rotWithShape="1">
        <a:blip xmlns:r="http://schemas.openxmlformats.org/officeDocument/2006/relationships" r:embed="rId6" cstate="email">
          <a:extLst>
            <a:ext uri="{28A0092B-C50C-407E-A947-70E740481C1C}">
              <a14:useLocalDpi xmlns:a14="http://schemas.microsoft.com/office/drawing/2010/main"/>
            </a:ext>
          </a:extLst>
        </a:blip>
        <a:srcRect r="22951"/>
        <a:stretch/>
      </xdr:blipFill>
      <xdr:spPr bwMode="auto">
        <a:xfrm>
          <a:off x="152400" y="9677400"/>
          <a:ext cx="7162800" cy="1914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276785</xdr:colOff>
      <xdr:row>106</xdr:row>
      <xdr:rowOff>166407</xdr:rowOff>
    </xdr:from>
    <xdr:to>
      <xdr:col>10</xdr:col>
      <xdr:colOff>714935</xdr:colOff>
      <xdr:row>109</xdr:row>
      <xdr:rowOff>45944</xdr:rowOff>
    </xdr:to>
    <xdr:sp macro="" textlink="">
      <xdr:nvSpPr>
        <xdr:cNvPr id="43" name="円/楕円 42"/>
        <xdr:cNvSpPr/>
      </xdr:nvSpPr>
      <xdr:spPr>
        <a:xfrm>
          <a:off x="7560609" y="17143319"/>
          <a:ext cx="438150" cy="383801"/>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434227</xdr:colOff>
      <xdr:row>103</xdr:row>
      <xdr:rowOff>8964</xdr:rowOff>
    </xdr:from>
    <xdr:to>
      <xdr:col>11</xdr:col>
      <xdr:colOff>719978</xdr:colOff>
      <xdr:row>105</xdr:row>
      <xdr:rowOff>129428</xdr:rowOff>
    </xdr:to>
    <xdr:sp macro="" textlink="">
      <xdr:nvSpPr>
        <xdr:cNvPr id="44" name="線吹き出し 1 (枠付き) 43"/>
        <xdr:cNvSpPr/>
      </xdr:nvSpPr>
      <xdr:spPr>
        <a:xfrm>
          <a:off x="6989668" y="16481611"/>
          <a:ext cx="1742516" cy="456641"/>
        </a:xfrm>
        <a:prstGeom prst="borderCallout1">
          <a:avLst>
            <a:gd name="adj1" fmla="val 110289"/>
            <a:gd name="adj2" fmla="val 52877"/>
            <a:gd name="adj3" fmla="val 141347"/>
            <a:gd name="adj4" fmla="val 48157"/>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準備シートの</a:t>
          </a:r>
          <a:r>
            <a:rPr kumimoji="1" lang="en-US" altLang="ja-JP" sz="1100">
              <a:solidFill>
                <a:sysClr val="windowText" lastClr="000000"/>
              </a:solidFill>
            </a:rPr>
            <a:t>No</a:t>
          </a:r>
          <a:r>
            <a:rPr kumimoji="1" lang="ja-JP" altLang="en-US" sz="1100">
              <a:solidFill>
                <a:sysClr val="windowText" lastClr="000000"/>
              </a:solidFill>
            </a:rPr>
            <a:t>を入力することにより、切り替えが可能</a:t>
          </a:r>
        </a:p>
      </xdr:txBody>
    </xdr:sp>
    <xdr:clientData/>
  </xdr:twoCellAnchor>
  <xdr:twoCellAnchor>
    <xdr:from>
      <xdr:col>8</xdr:col>
      <xdr:colOff>160800</xdr:colOff>
      <xdr:row>151</xdr:row>
      <xdr:rowOff>78442</xdr:rowOff>
    </xdr:from>
    <xdr:to>
      <xdr:col>11</xdr:col>
      <xdr:colOff>33618</xdr:colOff>
      <xdr:row>157</xdr:row>
      <xdr:rowOff>109818</xdr:rowOff>
    </xdr:to>
    <xdr:sp macro="" textlink="">
      <xdr:nvSpPr>
        <xdr:cNvPr id="30" name="角丸四角形 29"/>
        <xdr:cNvSpPr/>
      </xdr:nvSpPr>
      <xdr:spPr>
        <a:xfrm>
          <a:off x="5808565" y="24619324"/>
          <a:ext cx="2057965" cy="1039906"/>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0</xdr:colOff>
      <xdr:row>33</xdr:row>
      <xdr:rowOff>67236</xdr:rowOff>
    </xdr:from>
    <xdr:to>
      <xdr:col>10</xdr:col>
      <xdr:colOff>594472</xdr:colOff>
      <xdr:row>46</xdr:row>
      <xdr:rowOff>76761</xdr:rowOff>
    </xdr:to>
    <xdr:pic>
      <xdr:nvPicPr>
        <xdr:cNvPr id="46" name="図 45"/>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683559" y="4616824"/>
          <a:ext cx="7149913" cy="21946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99</xdr:row>
      <xdr:rowOff>67236</xdr:rowOff>
    </xdr:from>
    <xdr:to>
      <xdr:col>10</xdr:col>
      <xdr:colOff>594472</xdr:colOff>
      <xdr:row>100</xdr:row>
      <xdr:rowOff>143436</xdr:rowOff>
    </xdr:to>
    <xdr:pic>
      <xdr:nvPicPr>
        <xdr:cNvPr id="48" name="図 47"/>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683559" y="15576177"/>
          <a:ext cx="7149913" cy="2442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389961</xdr:colOff>
      <xdr:row>121</xdr:row>
      <xdr:rowOff>20169</xdr:rowOff>
    </xdr:from>
    <xdr:to>
      <xdr:col>8</xdr:col>
      <xdr:colOff>228036</xdr:colOff>
      <xdr:row>130</xdr:row>
      <xdr:rowOff>67234</xdr:rowOff>
    </xdr:to>
    <xdr:sp macro="" textlink="">
      <xdr:nvSpPr>
        <xdr:cNvPr id="61" name="角丸四角形 60"/>
        <xdr:cNvSpPr/>
      </xdr:nvSpPr>
      <xdr:spPr>
        <a:xfrm>
          <a:off x="5488637" y="19350316"/>
          <a:ext cx="566458" cy="1559859"/>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123264</xdr:colOff>
      <xdr:row>121</xdr:row>
      <xdr:rowOff>123266</xdr:rowOff>
    </xdr:from>
    <xdr:to>
      <xdr:col>6</xdr:col>
      <xdr:colOff>0</xdr:colOff>
      <xdr:row>130</xdr:row>
      <xdr:rowOff>2</xdr:rowOff>
    </xdr:to>
    <xdr:sp macro="" textlink="">
      <xdr:nvSpPr>
        <xdr:cNvPr id="62" name="線吹き出し 1 (枠付き) 61"/>
        <xdr:cNvSpPr/>
      </xdr:nvSpPr>
      <xdr:spPr>
        <a:xfrm>
          <a:off x="851646" y="19453413"/>
          <a:ext cx="3518648" cy="1389530"/>
        </a:xfrm>
        <a:prstGeom prst="borderCallout1">
          <a:avLst>
            <a:gd name="adj1" fmla="val 29195"/>
            <a:gd name="adj2" fmla="val 102948"/>
            <a:gd name="adj3" fmla="val 52727"/>
            <a:gd name="adj4" fmla="val 131656"/>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測定結果を入力します。</a:t>
          </a:r>
          <a:endParaRPr kumimoji="1" lang="en-US" altLang="ja-JP" sz="1100">
            <a:solidFill>
              <a:sysClr val="windowText" lastClr="000000"/>
            </a:solidFill>
          </a:endParaRPr>
        </a:p>
        <a:p>
          <a:pPr algn="l"/>
          <a:r>
            <a:rPr kumimoji="1" lang="ja-JP" altLang="en-US" sz="1100">
              <a:solidFill>
                <a:sysClr val="windowText" lastClr="000000"/>
              </a:solidFill>
            </a:rPr>
            <a:t>「繰返○」の列には、○回目に繰り返し測定を実施した作業について、検知管による測定結果をそれぞれ入力します。</a:t>
          </a:r>
          <a:endParaRPr kumimoji="1" lang="en-US" altLang="ja-JP" sz="1100">
            <a:solidFill>
              <a:sysClr val="windowText" lastClr="000000"/>
            </a:solidFill>
          </a:endParaRPr>
        </a:p>
        <a:p>
          <a:pPr algn="l"/>
          <a:r>
            <a:rPr kumimoji="1" lang="ja-JP" altLang="en-US" sz="1100">
              <a:solidFill>
                <a:sysClr val="windowText" lastClr="000000"/>
              </a:solidFill>
            </a:rPr>
            <a:t>また取扱説明書を確認の上、測定条件（気圧、湿度、温度）による測定結果の補正が必要な場合には、補正した値を入力します。</a:t>
          </a:r>
          <a:endParaRPr kumimoji="1" lang="en-US" altLang="ja-JP" sz="1100">
            <a:solidFill>
              <a:sysClr val="windowText" lastClr="000000"/>
            </a:solidFill>
          </a:endParaRPr>
        </a:p>
      </xdr:txBody>
    </xdr:sp>
    <xdr:clientData/>
  </xdr:twoCellAnchor>
  <xdr:twoCellAnchor>
    <xdr:from>
      <xdr:col>6</xdr:col>
      <xdr:colOff>414616</xdr:colOff>
      <xdr:row>136</xdr:row>
      <xdr:rowOff>34178</xdr:rowOff>
    </xdr:from>
    <xdr:to>
      <xdr:col>11</xdr:col>
      <xdr:colOff>152958</xdr:colOff>
      <xdr:row>138</xdr:row>
      <xdr:rowOff>24653</xdr:rowOff>
    </xdr:to>
    <xdr:sp macro="" textlink="">
      <xdr:nvSpPr>
        <xdr:cNvPr id="60" name="線吹き出し 1 (枠付き) 59"/>
        <xdr:cNvSpPr/>
      </xdr:nvSpPr>
      <xdr:spPr>
        <a:xfrm>
          <a:off x="4784910" y="21885649"/>
          <a:ext cx="3380254" cy="326651"/>
        </a:xfrm>
        <a:prstGeom prst="borderCallout1">
          <a:avLst>
            <a:gd name="adj1" fmla="val -12156"/>
            <a:gd name="adj2" fmla="val 54797"/>
            <a:gd name="adj3" fmla="val -36092"/>
            <a:gd name="adj4" fmla="val 51803"/>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入力結果から安全係数が自動的に算出されます。</a:t>
          </a:r>
        </a:p>
      </xdr:txBody>
    </xdr:sp>
    <xdr:clientData/>
  </xdr:twoCellAnchor>
  <xdr:twoCellAnchor>
    <xdr:from>
      <xdr:col>8</xdr:col>
      <xdr:colOff>475687</xdr:colOff>
      <xdr:row>133</xdr:row>
      <xdr:rowOff>127748</xdr:rowOff>
    </xdr:from>
    <xdr:to>
      <xdr:col>9</xdr:col>
      <xdr:colOff>183213</xdr:colOff>
      <xdr:row>135</xdr:row>
      <xdr:rowOff>33618</xdr:rowOff>
    </xdr:to>
    <xdr:sp macro="" textlink="">
      <xdr:nvSpPr>
        <xdr:cNvPr id="59" name="円/楕円 58"/>
        <xdr:cNvSpPr/>
      </xdr:nvSpPr>
      <xdr:spPr>
        <a:xfrm>
          <a:off x="6302746" y="21474954"/>
          <a:ext cx="435908" cy="242046"/>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112060</xdr:colOff>
      <xdr:row>133</xdr:row>
      <xdr:rowOff>56028</xdr:rowOff>
    </xdr:from>
    <xdr:to>
      <xdr:col>6</xdr:col>
      <xdr:colOff>2802</xdr:colOff>
      <xdr:row>137</xdr:row>
      <xdr:rowOff>22411</xdr:rowOff>
    </xdr:to>
    <xdr:sp macro="" textlink="">
      <xdr:nvSpPr>
        <xdr:cNvPr id="37" name="線吹き出し 1 (枠付き) 36"/>
        <xdr:cNvSpPr/>
      </xdr:nvSpPr>
      <xdr:spPr>
        <a:xfrm>
          <a:off x="840442" y="21403234"/>
          <a:ext cx="3532654" cy="638736"/>
        </a:xfrm>
        <a:prstGeom prst="borderCallout1">
          <a:avLst>
            <a:gd name="adj1" fmla="val 35872"/>
            <a:gd name="adj2" fmla="val 100658"/>
            <a:gd name="adj3" fmla="val -5949"/>
            <a:gd name="adj4" fmla="val 154761"/>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作業時間が</a:t>
          </a:r>
          <a:r>
            <a:rPr kumimoji="1" lang="en-US" altLang="ja-JP" sz="1100">
              <a:solidFill>
                <a:sysClr val="windowText" lastClr="000000"/>
              </a:solidFill>
            </a:rPr>
            <a:t>15</a:t>
          </a:r>
          <a:r>
            <a:rPr kumimoji="1" lang="ja-JP" altLang="en-US" sz="1100">
              <a:solidFill>
                <a:sysClr val="windowText" lastClr="000000"/>
              </a:solidFill>
            </a:rPr>
            <a:t>分未満かつばく露基準値が最大許容濃度または</a:t>
          </a:r>
          <a:r>
            <a:rPr kumimoji="1" lang="en-US" altLang="ja-JP" sz="1100">
              <a:solidFill>
                <a:sysClr val="windowText" lastClr="000000"/>
              </a:solidFill>
            </a:rPr>
            <a:t>TLV-C</a:t>
          </a:r>
          <a:r>
            <a:rPr kumimoji="1" lang="ja-JP" altLang="en-US" sz="1100">
              <a:solidFill>
                <a:sysClr val="windowText" lastClr="000000"/>
              </a:solidFill>
            </a:rPr>
            <a:t>以外を採用している場合には、</a:t>
          </a:r>
          <a:r>
            <a:rPr kumimoji="1" lang="en-US" altLang="ja-JP" sz="1100">
              <a:solidFill>
                <a:sysClr val="windowText" lastClr="000000"/>
              </a:solidFill>
            </a:rPr>
            <a:t>15</a:t>
          </a:r>
          <a:r>
            <a:rPr kumimoji="1" lang="ja-JP" altLang="en-US" sz="1100">
              <a:solidFill>
                <a:sysClr val="windowText" lastClr="000000"/>
              </a:solidFill>
            </a:rPr>
            <a:t>分平均値を自動的に算出し、以降の計算に使用します。</a:t>
          </a:r>
        </a:p>
      </xdr:txBody>
    </xdr:sp>
    <xdr:clientData/>
  </xdr:twoCellAnchor>
  <xdr:twoCellAnchor>
    <xdr:from>
      <xdr:col>8</xdr:col>
      <xdr:colOff>482412</xdr:colOff>
      <xdr:row>132</xdr:row>
      <xdr:rowOff>11207</xdr:rowOff>
    </xdr:from>
    <xdr:to>
      <xdr:col>9</xdr:col>
      <xdr:colOff>189938</xdr:colOff>
      <xdr:row>133</xdr:row>
      <xdr:rowOff>85164</xdr:rowOff>
    </xdr:to>
    <xdr:sp macro="" textlink="">
      <xdr:nvSpPr>
        <xdr:cNvPr id="38" name="円/楕円 37"/>
        <xdr:cNvSpPr/>
      </xdr:nvSpPr>
      <xdr:spPr>
        <a:xfrm>
          <a:off x="6309471" y="21190325"/>
          <a:ext cx="435908" cy="24204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107578</xdr:colOff>
      <xdr:row>130</xdr:row>
      <xdr:rowOff>119342</xdr:rowOff>
    </xdr:from>
    <xdr:to>
      <xdr:col>6</xdr:col>
      <xdr:colOff>0</xdr:colOff>
      <xdr:row>132</xdr:row>
      <xdr:rowOff>109818</xdr:rowOff>
    </xdr:to>
    <xdr:sp macro="" textlink="">
      <xdr:nvSpPr>
        <xdr:cNvPr id="51" name="線吹き出し 1 (枠付き) 50"/>
        <xdr:cNvSpPr/>
      </xdr:nvSpPr>
      <xdr:spPr>
        <a:xfrm>
          <a:off x="835960" y="20962283"/>
          <a:ext cx="3534334" cy="326653"/>
        </a:xfrm>
        <a:prstGeom prst="borderCallout1">
          <a:avLst>
            <a:gd name="adj1" fmla="val 56455"/>
            <a:gd name="adj2" fmla="val 101708"/>
            <a:gd name="adj3" fmla="val 29088"/>
            <a:gd name="adj4" fmla="val 154778"/>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測定結果の算術平均値が自動的に算出されます。</a:t>
          </a:r>
        </a:p>
      </xdr:txBody>
    </xdr:sp>
    <xdr:clientData/>
  </xdr:twoCellAnchor>
  <xdr:twoCellAnchor>
    <xdr:from>
      <xdr:col>8</xdr:col>
      <xdr:colOff>500341</xdr:colOff>
      <xdr:row>130</xdr:row>
      <xdr:rowOff>85165</xdr:rowOff>
    </xdr:from>
    <xdr:to>
      <xdr:col>9</xdr:col>
      <xdr:colOff>207867</xdr:colOff>
      <xdr:row>131</xdr:row>
      <xdr:rowOff>159123</xdr:rowOff>
    </xdr:to>
    <xdr:sp macro="" textlink="">
      <xdr:nvSpPr>
        <xdr:cNvPr id="52" name="円/楕円 51"/>
        <xdr:cNvSpPr/>
      </xdr:nvSpPr>
      <xdr:spPr>
        <a:xfrm>
          <a:off x="6327400" y="20928106"/>
          <a:ext cx="435908" cy="242046"/>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133907</xdr:colOff>
      <xdr:row>143</xdr:row>
      <xdr:rowOff>94691</xdr:rowOff>
    </xdr:from>
    <xdr:to>
      <xdr:col>9</xdr:col>
      <xdr:colOff>526675</xdr:colOff>
      <xdr:row>148</xdr:row>
      <xdr:rowOff>67235</xdr:rowOff>
    </xdr:to>
    <xdr:sp macro="" textlink="">
      <xdr:nvSpPr>
        <xdr:cNvPr id="54" name="角丸四角形 53"/>
        <xdr:cNvSpPr/>
      </xdr:nvSpPr>
      <xdr:spPr>
        <a:xfrm>
          <a:off x="5960966" y="23290867"/>
          <a:ext cx="1121150" cy="812986"/>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201143</xdr:colOff>
      <xdr:row>145</xdr:row>
      <xdr:rowOff>165007</xdr:rowOff>
    </xdr:from>
    <xdr:to>
      <xdr:col>9</xdr:col>
      <xdr:colOff>526675</xdr:colOff>
      <xdr:row>149</xdr:row>
      <xdr:rowOff>20172</xdr:rowOff>
    </xdr:to>
    <xdr:cxnSp macro="">
      <xdr:nvCxnSpPr>
        <xdr:cNvPr id="3" name="直線矢印コネクタ 2"/>
        <xdr:cNvCxnSpPr>
          <a:stCxn id="54" idx="3"/>
          <a:endCxn id="57" idx="6"/>
        </xdr:cNvCxnSpPr>
      </xdr:nvCxnSpPr>
      <xdr:spPr>
        <a:xfrm flipH="1">
          <a:off x="6577290" y="23697360"/>
          <a:ext cx="325532" cy="527518"/>
        </a:xfrm>
        <a:prstGeom prst="bentConnector3">
          <a:avLst>
            <a:gd name="adj1" fmla="val -42686"/>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493617</xdr:colOff>
      <xdr:row>148</xdr:row>
      <xdr:rowOff>67237</xdr:rowOff>
    </xdr:from>
    <xdr:to>
      <xdr:col>9</xdr:col>
      <xdr:colOff>201143</xdr:colOff>
      <xdr:row>149</xdr:row>
      <xdr:rowOff>141194</xdr:rowOff>
    </xdr:to>
    <xdr:sp macro="" textlink="">
      <xdr:nvSpPr>
        <xdr:cNvPr id="57" name="円/楕円 56"/>
        <xdr:cNvSpPr/>
      </xdr:nvSpPr>
      <xdr:spPr>
        <a:xfrm>
          <a:off x="6141382" y="24103855"/>
          <a:ext cx="435908" cy="24204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354105</xdr:colOff>
      <xdr:row>145</xdr:row>
      <xdr:rowOff>96928</xdr:rowOff>
    </xdr:from>
    <xdr:to>
      <xdr:col>11</xdr:col>
      <xdr:colOff>705966</xdr:colOff>
      <xdr:row>148</xdr:row>
      <xdr:rowOff>78439</xdr:rowOff>
    </xdr:to>
    <xdr:sp macro="" textlink="">
      <xdr:nvSpPr>
        <xdr:cNvPr id="63" name="線吹き出し 1 (枠付き) 62"/>
        <xdr:cNvSpPr/>
      </xdr:nvSpPr>
      <xdr:spPr>
        <a:xfrm>
          <a:off x="7458634" y="23629281"/>
          <a:ext cx="1080244" cy="485776"/>
        </a:xfrm>
        <a:prstGeom prst="borderCallout1">
          <a:avLst>
            <a:gd name="adj1" fmla="val 63969"/>
            <a:gd name="adj2" fmla="val -6891"/>
            <a:gd name="adj3" fmla="val 86169"/>
            <a:gd name="adj4" fmla="val -22189"/>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補正測定値を自動的に算出</a:t>
          </a:r>
        </a:p>
      </xdr:txBody>
    </xdr:sp>
    <xdr:clientData/>
  </xdr:twoCellAnchor>
  <xdr:twoCellAnchor editAs="oneCell">
    <xdr:from>
      <xdr:col>1</xdr:col>
      <xdr:colOff>0</xdr:colOff>
      <xdr:row>161</xdr:row>
      <xdr:rowOff>89648</xdr:rowOff>
    </xdr:from>
    <xdr:to>
      <xdr:col>11</xdr:col>
      <xdr:colOff>37539</xdr:colOff>
      <xdr:row>169</xdr:row>
      <xdr:rowOff>64435</xdr:rowOff>
    </xdr:to>
    <xdr:pic>
      <xdr:nvPicPr>
        <xdr:cNvPr id="65" name="図 64"/>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683559" y="26647589"/>
          <a:ext cx="7321363" cy="13194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92</xdr:row>
      <xdr:rowOff>67236</xdr:rowOff>
    </xdr:from>
    <xdr:to>
      <xdr:col>10</xdr:col>
      <xdr:colOff>594472</xdr:colOff>
      <xdr:row>96</xdr:row>
      <xdr:rowOff>105336</xdr:rowOff>
    </xdr:to>
    <xdr:pic>
      <xdr:nvPicPr>
        <xdr:cNvPr id="36" name="図 35"/>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728382" y="14769354"/>
          <a:ext cx="7149913" cy="7104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428625</xdr:colOff>
      <xdr:row>96</xdr:row>
      <xdr:rowOff>39221</xdr:rowOff>
    </xdr:from>
    <xdr:to>
      <xdr:col>11</xdr:col>
      <xdr:colOff>371475</xdr:colOff>
      <xdr:row>97</xdr:row>
      <xdr:rowOff>131108</xdr:rowOff>
    </xdr:to>
    <xdr:sp macro="" textlink="">
      <xdr:nvSpPr>
        <xdr:cNvPr id="39" name="線吹き出し 1 (枠付き) 38"/>
        <xdr:cNvSpPr/>
      </xdr:nvSpPr>
      <xdr:spPr>
        <a:xfrm>
          <a:off x="4798919" y="15413692"/>
          <a:ext cx="3584762" cy="259975"/>
        </a:xfrm>
        <a:prstGeom prst="borderCallout1">
          <a:avLst>
            <a:gd name="adj1" fmla="val -7169"/>
            <a:gd name="adj2" fmla="val 35108"/>
            <a:gd name="adj3" fmla="val -187050"/>
            <a:gd name="adj4" fmla="val 13079"/>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同一の物質でも作業が異なる場合には別の列に入力</a:t>
          </a:r>
        </a:p>
      </xdr:txBody>
    </xdr:sp>
    <xdr:clientData/>
  </xdr:twoCellAnchor>
  <xdr:twoCellAnchor>
    <xdr:from>
      <xdr:col>8</xdr:col>
      <xdr:colOff>381000</xdr:colOff>
      <xdr:row>93</xdr:row>
      <xdr:rowOff>145676</xdr:rowOff>
    </xdr:from>
    <xdr:to>
      <xdr:col>9</xdr:col>
      <xdr:colOff>22412</xdr:colOff>
      <xdr:row>96</xdr:row>
      <xdr:rowOff>20172</xdr:rowOff>
    </xdr:to>
    <xdr:cxnSp macro="">
      <xdr:nvCxnSpPr>
        <xdr:cNvPr id="41" name="直線コネクタ 40"/>
        <xdr:cNvCxnSpPr/>
      </xdr:nvCxnSpPr>
      <xdr:spPr>
        <a:xfrm flipV="1">
          <a:off x="6208059" y="15015882"/>
          <a:ext cx="369794" cy="378761"/>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555249</xdr:colOff>
      <xdr:row>92</xdr:row>
      <xdr:rowOff>56030</xdr:rowOff>
    </xdr:from>
    <xdr:to>
      <xdr:col>7</xdr:col>
      <xdr:colOff>141192</xdr:colOff>
      <xdr:row>93</xdr:row>
      <xdr:rowOff>141195</xdr:rowOff>
    </xdr:to>
    <xdr:sp macro="" textlink="">
      <xdr:nvSpPr>
        <xdr:cNvPr id="10" name="円/楕円 9"/>
        <xdr:cNvSpPr/>
      </xdr:nvSpPr>
      <xdr:spPr>
        <a:xfrm>
          <a:off x="4197161" y="14758148"/>
          <a:ext cx="1042707" cy="253253"/>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337854</xdr:colOff>
      <xdr:row>92</xdr:row>
      <xdr:rowOff>56030</xdr:rowOff>
    </xdr:from>
    <xdr:to>
      <xdr:col>10</xdr:col>
      <xdr:colOff>291350</xdr:colOff>
      <xdr:row>93</xdr:row>
      <xdr:rowOff>132790</xdr:rowOff>
    </xdr:to>
    <xdr:sp macro="" textlink="">
      <xdr:nvSpPr>
        <xdr:cNvPr id="11" name="円/楕円 10"/>
        <xdr:cNvSpPr/>
      </xdr:nvSpPr>
      <xdr:spPr>
        <a:xfrm>
          <a:off x="6164913" y="14758148"/>
          <a:ext cx="1410261" cy="244848"/>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0</xdr:colOff>
      <xdr:row>82</xdr:row>
      <xdr:rowOff>44824</xdr:rowOff>
    </xdr:from>
    <xdr:to>
      <xdr:col>10</xdr:col>
      <xdr:colOff>594472</xdr:colOff>
      <xdr:row>87</xdr:row>
      <xdr:rowOff>149599</xdr:rowOff>
    </xdr:to>
    <xdr:pic>
      <xdr:nvPicPr>
        <xdr:cNvPr id="42" name="図 41"/>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683559" y="12897971"/>
          <a:ext cx="7149913" cy="9452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33618</xdr:colOff>
      <xdr:row>107</xdr:row>
      <xdr:rowOff>44822</xdr:rowOff>
    </xdr:from>
    <xdr:to>
      <xdr:col>6</xdr:col>
      <xdr:colOff>10086</xdr:colOff>
      <xdr:row>118</xdr:row>
      <xdr:rowOff>38660</xdr:rowOff>
    </xdr:to>
    <xdr:pic>
      <xdr:nvPicPr>
        <xdr:cNvPr id="49" name="図 48"/>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582706" y="17189822"/>
          <a:ext cx="3618380" cy="18428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0"/>
    <pageSetUpPr fitToPage="1"/>
  </sheetPr>
  <dimension ref="A1:L174"/>
  <sheetViews>
    <sheetView tabSelected="1" view="pageBreakPreview" zoomScale="85" zoomScaleNormal="100" zoomScaleSheetLayoutView="85" workbookViewId="0">
      <selection activeCell="D11" sqref="D11"/>
    </sheetView>
  </sheetViews>
  <sheetFormatPr defaultRowHeight="13.5" x14ac:dyDescent="0.15"/>
  <cols>
    <col min="1" max="1" width="7.25" style="32" customWidth="1"/>
    <col min="2" max="11" width="9.5" style="32" customWidth="1"/>
    <col min="12" max="12" width="11" style="32" customWidth="1"/>
    <col min="13" max="16384" width="9" style="32"/>
  </cols>
  <sheetData>
    <row r="1" spans="1:12" ht="20.25" customHeight="1" x14ac:dyDescent="0.15">
      <c r="A1" s="121" t="s">
        <v>152</v>
      </c>
      <c r="B1" s="121"/>
      <c r="C1" s="121"/>
      <c r="D1" s="121"/>
      <c r="E1" s="121"/>
      <c r="F1" s="121"/>
      <c r="G1" s="121"/>
      <c r="H1" s="121"/>
      <c r="I1" s="121"/>
      <c r="J1" s="121"/>
      <c r="K1" s="121"/>
      <c r="L1" s="121"/>
    </row>
    <row r="2" spans="1:12" x14ac:dyDescent="0.15">
      <c r="A2" s="53"/>
      <c r="B2" s="53"/>
      <c r="C2" s="53"/>
      <c r="D2" s="53"/>
      <c r="E2" s="53"/>
      <c r="F2" s="53"/>
      <c r="G2" s="53"/>
      <c r="H2" s="53"/>
      <c r="I2" s="53"/>
      <c r="J2" s="53"/>
      <c r="K2" s="53"/>
      <c r="L2" s="108" t="s">
        <v>274</v>
      </c>
    </row>
    <row r="3" spans="1:12" x14ac:dyDescent="0.15">
      <c r="A3" s="30"/>
      <c r="B3" s="31" t="s">
        <v>163</v>
      </c>
      <c r="C3" s="31"/>
    </row>
    <row r="5" spans="1:12" x14ac:dyDescent="0.15">
      <c r="B5" s="122" t="s">
        <v>153</v>
      </c>
      <c r="C5" s="122"/>
      <c r="D5" s="122"/>
      <c r="E5" s="32" t="s">
        <v>157</v>
      </c>
    </row>
    <row r="6" spans="1:12" x14ac:dyDescent="0.15">
      <c r="B6" s="123" t="s">
        <v>154</v>
      </c>
      <c r="C6" s="123"/>
      <c r="D6" s="123"/>
      <c r="E6" s="32" t="s">
        <v>235</v>
      </c>
    </row>
    <row r="7" spans="1:12" x14ac:dyDescent="0.15">
      <c r="B7" s="124" t="s">
        <v>155</v>
      </c>
      <c r="C7" s="124"/>
      <c r="D7" s="124"/>
      <c r="E7" s="32" t="s">
        <v>236</v>
      </c>
    </row>
    <row r="8" spans="1:12" x14ac:dyDescent="0.15">
      <c r="B8" s="125" t="s">
        <v>165</v>
      </c>
      <c r="C8" s="125"/>
      <c r="D8" s="125"/>
      <c r="E8" s="32" t="s">
        <v>185</v>
      </c>
    </row>
    <row r="9" spans="1:12" ht="15.75" x14ac:dyDescent="0.15">
      <c r="B9" s="126" t="s">
        <v>156</v>
      </c>
      <c r="C9" s="126"/>
      <c r="D9" s="126"/>
      <c r="E9" s="32" t="s">
        <v>244</v>
      </c>
    </row>
    <row r="11" spans="1:12" x14ac:dyDescent="0.15">
      <c r="B11" s="31" t="s">
        <v>164</v>
      </c>
    </row>
    <row r="12" spans="1:12" x14ac:dyDescent="0.15">
      <c r="B12" s="32" t="s">
        <v>158</v>
      </c>
    </row>
    <row r="13" spans="1:12" x14ac:dyDescent="0.15">
      <c r="B13" s="32" t="s">
        <v>276</v>
      </c>
    </row>
    <row r="14" spans="1:12" x14ac:dyDescent="0.15">
      <c r="B14" s="52" t="s">
        <v>159</v>
      </c>
    </row>
    <row r="15" spans="1:12" x14ac:dyDescent="0.15">
      <c r="B15" s="32" t="s">
        <v>162</v>
      </c>
    </row>
    <row r="17" spans="1:12" x14ac:dyDescent="0.15">
      <c r="B17" s="31" t="s">
        <v>184</v>
      </c>
    </row>
    <row r="18" spans="1:12" x14ac:dyDescent="0.15">
      <c r="B18" s="32" t="s">
        <v>237</v>
      </c>
    </row>
    <row r="19" spans="1:12" x14ac:dyDescent="0.15">
      <c r="B19" s="52" t="s">
        <v>160</v>
      </c>
    </row>
    <row r="20" spans="1:12" x14ac:dyDescent="0.15">
      <c r="B20" s="52"/>
    </row>
    <row r="21" spans="1:12" x14ac:dyDescent="0.15">
      <c r="B21" s="106" t="s">
        <v>248</v>
      </c>
    </row>
    <row r="22" spans="1:12" x14ac:dyDescent="0.15">
      <c r="B22" s="127" t="s">
        <v>249</v>
      </c>
      <c r="C22" s="127"/>
      <c r="D22" s="127"/>
      <c r="E22" s="127"/>
      <c r="F22" s="127"/>
      <c r="G22" s="127"/>
      <c r="H22" s="127"/>
      <c r="I22" s="127"/>
      <c r="J22" s="127"/>
      <c r="K22" s="127"/>
    </row>
    <row r="23" spans="1:12" x14ac:dyDescent="0.15">
      <c r="B23" s="127"/>
      <c r="C23" s="127"/>
      <c r="D23" s="127"/>
      <c r="E23" s="127"/>
      <c r="F23" s="127"/>
      <c r="G23" s="127"/>
      <c r="H23" s="127"/>
      <c r="I23" s="127"/>
      <c r="J23" s="127"/>
      <c r="K23" s="127"/>
    </row>
    <row r="24" spans="1:12" x14ac:dyDescent="0.15">
      <c r="B24" s="127"/>
      <c r="C24" s="127"/>
      <c r="D24" s="127"/>
      <c r="E24" s="127"/>
      <c r="F24" s="127"/>
      <c r="G24" s="127"/>
      <c r="H24" s="127"/>
      <c r="I24" s="127"/>
      <c r="J24" s="127"/>
      <c r="K24" s="127"/>
    </row>
    <row r="25" spans="1:12" x14ac:dyDescent="0.15">
      <c r="B25" s="127"/>
      <c r="C25" s="127"/>
      <c r="D25" s="127"/>
      <c r="E25" s="127"/>
      <c r="F25" s="127"/>
      <c r="G25" s="127"/>
      <c r="H25" s="127"/>
      <c r="I25" s="127"/>
      <c r="J25" s="127"/>
      <c r="K25" s="127"/>
    </row>
    <row r="26" spans="1:12" x14ac:dyDescent="0.15">
      <c r="B26" s="127"/>
      <c r="C26" s="127"/>
      <c r="D26" s="127"/>
      <c r="E26" s="127"/>
      <c r="F26" s="127"/>
      <c r="G26" s="127"/>
      <c r="H26" s="127"/>
      <c r="I26" s="127"/>
      <c r="J26" s="127"/>
      <c r="K26" s="127"/>
    </row>
    <row r="27" spans="1:12" x14ac:dyDescent="0.15">
      <c r="B27" s="127"/>
      <c r="C27" s="127"/>
      <c r="D27" s="127"/>
      <c r="E27" s="127"/>
      <c r="F27" s="127"/>
      <c r="G27" s="127"/>
      <c r="H27" s="127"/>
      <c r="I27" s="127"/>
      <c r="J27" s="127"/>
      <c r="K27" s="127"/>
    </row>
    <row r="29" spans="1:12" ht="20.25" customHeight="1" x14ac:dyDescent="0.15">
      <c r="A29" s="119" t="s">
        <v>128</v>
      </c>
      <c r="B29" s="119"/>
      <c r="C29" s="119"/>
      <c r="D29" s="119"/>
      <c r="E29" s="119"/>
      <c r="F29" s="119"/>
      <c r="G29" s="119"/>
      <c r="H29" s="119"/>
      <c r="I29" s="119"/>
      <c r="J29" s="119"/>
      <c r="K29" s="119"/>
      <c r="L29" s="119"/>
    </row>
    <row r="30" spans="1:12" x14ac:dyDescent="0.15">
      <c r="A30" s="30"/>
      <c r="B30" s="30" t="s">
        <v>117</v>
      </c>
      <c r="C30" s="31" t="s">
        <v>118</v>
      </c>
    </row>
    <row r="31" spans="1:12" x14ac:dyDescent="0.15">
      <c r="B31" s="32" t="s">
        <v>119</v>
      </c>
    </row>
    <row r="32" spans="1:12" x14ac:dyDescent="0.15">
      <c r="B32" s="32" t="s">
        <v>141</v>
      </c>
    </row>
    <row r="33" spans="1:3" x14ac:dyDescent="0.15">
      <c r="B33" s="32" t="s">
        <v>120</v>
      </c>
    </row>
    <row r="48" spans="1:3" x14ac:dyDescent="0.15">
      <c r="A48" s="30"/>
      <c r="B48" s="30" t="s">
        <v>240</v>
      </c>
      <c r="C48" s="31" t="s">
        <v>144</v>
      </c>
    </row>
    <row r="49" spans="1:6" x14ac:dyDescent="0.15">
      <c r="B49" s="32" t="s">
        <v>145</v>
      </c>
    </row>
    <row r="64" spans="1:6" x14ac:dyDescent="0.15">
      <c r="A64" s="30"/>
      <c r="B64" s="30" t="s">
        <v>241</v>
      </c>
      <c r="C64" s="31" t="s">
        <v>126</v>
      </c>
      <c r="F64" s="34" t="s">
        <v>133</v>
      </c>
    </row>
    <row r="65" spans="2:2" ht="15.75" x14ac:dyDescent="0.15">
      <c r="B65" s="32" t="s">
        <v>134</v>
      </c>
    </row>
    <row r="66" spans="2:2" x14ac:dyDescent="0.15">
      <c r="B66" s="32" t="s">
        <v>253</v>
      </c>
    </row>
    <row r="67" spans="2:2" x14ac:dyDescent="0.15">
      <c r="B67" s="32" t="s">
        <v>139</v>
      </c>
    </row>
    <row r="68" spans="2:2" x14ac:dyDescent="0.15">
      <c r="B68" s="32" t="s">
        <v>140</v>
      </c>
    </row>
    <row r="81" spans="1:3" x14ac:dyDescent="0.15">
      <c r="A81" s="30"/>
      <c r="B81" s="30" t="s">
        <v>242</v>
      </c>
      <c r="C81" s="31" t="s">
        <v>239</v>
      </c>
    </row>
    <row r="82" spans="1:3" x14ac:dyDescent="0.15">
      <c r="A82" s="30"/>
      <c r="B82" s="32" t="s">
        <v>254</v>
      </c>
      <c r="C82" s="31"/>
    </row>
    <row r="83" spans="1:3" x14ac:dyDescent="0.15">
      <c r="A83" s="30"/>
      <c r="B83" s="30"/>
      <c r="C83" s="31"/>
    </row>
    <row r="84" spans="1:3" x14ac:dyDescent="0.15">
      <c r="A84" s="30"/>
      <c r="B84" s="30"/>
      <c r="C84" s="31"/>
    </row>
    <row r="85" spans="1:3" x14ac:dyDescent="0.15">
      <c r="A85" s="30"/>
      <c r="B85" s="30"/>
      <c r="C85" s="31"/>
    </row>
    <row r="86" spans="1:3" x14ac:dyDescent="0.15">
      <c r="A86" s="30"/>
      <c r="B86" s="30"/>
      <c r="C86" s="31"/>
    </row>
    <row r="87" spans="1:3" x14ac:dyDescent="0.15">
      <c r="A87" s="30"/>
      <c r="B87" s="30"/>
      <c r="C87" s="31"/>
    </row>
    <row r="88" spans="1:3" x14ac:dyDescent="0.15">
      <c r="A88" s="30"/>
      <c r="B88" s="30"/>
      <c r="C88" s="31"/>
    </row>
    <row r="89" spans="1:3" x14ac:dyDescent="0.15">
      <c r="A89" s="30"/>
      <c r="B89" s="30" t="s">
        <v>243</v>
      </c>
      <c r="C89" s="31" t="s">
        <v>121</v>
      </c>
    </row>
    <row r="90" spans="1:3" x14ac:dyDescent="0.15">
      <c r="B90" s="32" t="s">
        <v>124</v>
      </c>
    </row>
    <row r="91" spans="1:3" x14ac:dyDescent="0.15">
      <c r="B91" s="32" t="s">
        <v>123</v>
      </c>
    </row>
    <row r="92" spans="1:3" x14ac:dyDescent="0.15">
      <c r="B92" s="32" t="s">
        <v>211</v>
      </c>
    </row>
    <row r="99" spans="1:12" x14ac:dyDescent="0.15">
      <c r="B99" s="32" t="s">
        <v>173</v>
      </c>
    </row>
    <row r="102" spans="1:12" x14ac:dyDescent="0.15">
      <c r="B102" s="32" t="s">
        <v>255</v>
      </c>
    </row>
    <row r="103" spans="1:12" ht="20.25" customHeight="1" x14ac:dyDescent="0.15">
      <c r="A103" s="120" t="s">
        <v>129</v>
      </c>
      <c r="B103" s="120"/>
      <c r="C103" s="120"/>
      <c r="D103" s="120"/>
      <c r="E103" s="120"/>
      <c r="F103" s="120"/>
      <c r="G103" s="120"/>
      <c r="H103" s="120"/>
      <c r="I103" s="120"/>
      <c r="J103" s="120"/>
      <c r="K103" s="120"/>
      <c r="L103" s="120"/>
    </row>
    <row r="105" spans="1:12" x14ac:dyDescent="0.15">
      <c r="B105" s="33" t="s">
        <v>117</v>
      </c>
      <c r="C105" s="32" t="s">
        <v>130</v>
      </c>
    </row>
    <row r="106" spans="1:12" x14ac:dyDescent="0.15">
      <c r="A106" s="33"/>
      <c r="B106" s="32" t="s">
        <v>131</v>
      </c>
    </row>
    <row r="107" spans="1:12" x14ac:dyDescent="0.15">
      <c r="B107" s="32" t="s">
        <v>212</v>
      </c>
    </row>
    <row r="121" spans="1:3" x14ac:dyDescent="0.15">
      <c r="A121" s="33"/>
      <c r="B121" s="33" t="s">
        <v>122</v>
      </c>
      <c r="C121" s="32" t="s">
        <v>213</v>
      </c>
    </row>
    <row r="140" spans="1:3" x14ac:dyDescent="0.15">
      <c r="A140" s="33"/>
      <c r="B140" s="33" t="s">
        <v>125</v>
      </c>
      <c r="C140" s="32" t="s">
        <v>215</v>
      </c>
    </row>
    <row r="141" spans="1:3" x14ac:dyDescent="0.15">
      <c r="B141" s="32" t="s">
        <v>214</v>
      </c>
    </row>
    <row r="142" spans="1:3" x14ac:dyDescent="0.15">
      <c r="B142" s="32" t="s">
        <v>217</v>
      </c>
    </row>
    <row r="143" spans="1:3" x14ac:dyDescent="0.15">
      <c r="B143" s="32" t="s">
        <v>132</v>
      </c>
    </row>
    <row r="159" spans="2:3" x14ac:dyDescent="0.15">
      <c r="B159" s="33" t="s">
        <v>127</v>
      </c>
      <c r="C159" s="32" t="s">
        <v>136</v>
      </c>
    </row>
    <row r="160" spans="2:3" x14ac:dyDescent="0.15">
      <c r="B160" s="32" t="s">
        <v>137</v>
      </c>
    </row>
    <row r="161" spans="2:2" x14ac:dyDescent="0.15">
      <c r="B161" s="32" t="s">
        <v>138</v>
      </c>
    </row>
    <row r="171" spans="2:2" x14ac:dyDescent="0.15">
      <c r="B171" s="55" t="s">
        <v>166</v>
      </c>
    </row>
    <row r="172" spans="2:2" x14ac:dyDescent="0.15">
      <c r="B172" s="55" t="s">
        <v>169</v>
      </c>
    </row>
    <row r="173" spans="2:2" x14ac:dyDescent="0.15">
      <c r="B173" s="52" t="s">
        <v>167</v>
      </c>
    </row>
    <row r="174" spans="2:2" x14ac:dyDescent="0.15">
      <c r="B174" s="52" t="s">
        <v>159</v>
      </c>
    </row>
  </sheetData>
  <mergeCells count="9">
    <mergeCell ref="A29:L29"/>
    <mergeCell ref="A103:L103"/>
    <mergeCell ref="A1:L1"/>
    <mergeCell ref="B5:D5"/>
    <mergeCell ref="B6:D6"/>
    <mergeCell ref="B7:D7"/>
    <mergeCell ref="B8:D8"/>
    <mergeCell ref="B9:D9"/>
    <mergeCell ref="B22:K27"/>
  </mergeCells>
  <phoneticPr fontId="1"/>
  <hyperlinks>
    <hyperlink ref="F64" location="単位換算シート!A1" display="単位換算シート"/>
  </hyperlinks>
  <pageMargins left="0.7" right="0.7" top="0.75" bottom="0.75" header="0.3" footer="0.3"/>
  <pageSetup paperSize="9" scale="78" fitToHeight="0" orientation="portrait" verticalDpi="0" r:id="rId1"/>
  <rowBreaks count="2" manualBreakCount="2">
    <brk id="28" max="11" man="1"/>
    <brk id="102" max="11"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FF00"/>
  </sheetPr>
  <dimension ref="A1:G13"/>
  <sheetViews>
    <sheetView view="pageBreakPreview" zoomScaleNormal="100" zoomScaleSheetLayoutView="100" workbookViewId="0">
      <selection activeCell="C12" sqref="C12"/>
    </sheetView>
  </sheetViews>
  <sheetFormatPr defaultRowHeight="13.5" x14ac:dyDescent="0.15"/>
  <cols>
    <col min="1" max="1" width="3.75" customWidth="1"/>
    <col min="2" max="3" width="14.125" customWidth="1"/>
  </cols>
  <sheetData>
    <row r="1" spans="1:7" x14ac:dyDescent="0.15">
      <c r="A1" s="292" t="s">
        <v>133</v>
      </c>
      <c r="B1" s="292"/>
      <c r="C1" s="292"/>
      <c r="D1" s="292"/>
      <c r="E1" s="292"/>
      <c r="F1" s="292"/>
      <c r="G1" s="292"/>
    </row>
    <row r="2" spans="1:7" x14ac:dyDescent="0.15">
      <c r="A2" s="32"/>
      <c r="B2" s="32"/>
      <c r="C2" s="32"/>
      <c r="D2" s="32"/>
      <c r="E2" s="32"/>
      <c r="F2" s="32"/>
      <c r="G2" s="32"/>
    </row>
    <row r="3" spans="1:7" ht="15.75" x14ac:dyDescent="0.15">
      <c r="A3" s="32"/>
      <c r="B3" s="290" t="s">
        <v>115</v>
      </c>
      <c r="C3" s="291"/>
      <c r="D3" s="32"/>
      <c r="E3" s="32"/>
      <c r="F3" s="32"/>
      <c r="G3" s="32"/>
    </row>
    <row r="4" spans="1:7" ht="15.75" x14ac:dyDescent="0.15">
      <c r="A4" s="32"/>
      <c r="B4" s="15" t="s">
        <v>116</v>
      </c>
      <c r="C4" s="110"/>
      <c r="D4" s="32" t="s">
        <v>114</v>
      </c>
      <c r="E4" s="32"/>
      <c r="F4" s="32"/>
      <c r="G4" s="32"/>
    </row>
    <row r="5" spans="1:7" x14ac:dyDescent="0.15">
      <c r="A5" s="32"/>
      <c r="B5" s="15" t="s">
        <v>111</v>
      </c>
      <c r="C5" s="110"/>
      <c r="D5" s="32"/>
      <c r="E5" s="32"/>
      <c r="F5" s="32"/>
      <c r="G5" s="32"/>
    </row>
    <row r="6" spans="1:7" x14ac:dyDescent="0.15">
      <c r="A6" s="32"/>
      <c r="B6" s="15" t="s">
        <v>112</v>
      </c>
      <c r="C6" s="110">
        <v>20</v>
      </c>
      <c r="D6" s="32"/>
      <c r="E6" s="32"/>
      <c r="F6" s="32"/>
      <c r="G6" s="32"/>
    </row>
    <row r="7" spans="1:7" ht="14.25" thickBot="1" x14ac:dyDescent="0.2">
      <c r="A7" s="32"/>
      <c r="B7" s="15" t="s">
        <v>113</v>
      </c>
      <c r="C7" s="109">
        <v>1013</v>
      </c>
      <c r="D7" s="32"/>
      <c r="E7" s="32"/>
      <c r="F7" s="32"/>
      <c r="G7" s="32"/>
    </row>
    <row r="8" spans="1:7" ht="14.25" thickBot="1" x14ac:dyDescent="0.2">
      <c r="A8" s="32"/>
      <c r="B8" s="16" t="s">
        <v>110</v>
      </c>
      <c r="C8" s="51" t="str">
        <f>IF(OR(C4="",C5=""),"",C4*(22.4/C5*((273+C6)/273)*(1013/C7)))</f>
        <v/>
      </c>
      <c r="D8" s="32" t="s">
        <v>135</v>
      </c>
      <c r="E8" s="32"/>
      <c r="F8" s="32"/>
      <c r="G8" s="32"/>
    </row>
    <row r="9" spans="1:7" x14ac:dyDescent="0.15">
      <c r="A9" s="32"/>
      <c r="B9" s="32"/>
      <c r="C9" s="32"/>
      <c r="D9" s="32"/>
      <c r="E9" s="32"/>
      <c r="F9" s="32"/>
      <c r="G9" s="32"/>
    </row>
    <row r="10" spans="1:7" x14ac:dyDescent="0.15">
      <c r="A10" s="32"/>
      <c r="B10" s="290" t="s">
        <v>218</v>
      </c>
      <c r="C10" s="291"/>
      <c r="D10" s="32"/>
      <c r="E10" s="32"/>
      <c r="F10" s="32"/>
      <c r="G10" s="32"/>
    </row>
    <row r="11" spans="1:7" ht="14.25" thickBot="1" x14ac:dyDescent="0.2">
      <c r="A11" s="32"/>
      <c r="B11" s="15" t="s">
        <v>219</v>
      </c>
      <c r="C11" s="109"/>
      <c r="D11" s="32"/>
      <c r="E11" s="32"/>
      <c r="F11" s="32"/>
      <c r="G11" s="32"/>
    </row>
    <row r="12" spans="1:7" ht="14.25" thickBot="1" x14ac:dyDescent="0.2">
      <c r="A12" s="32"/>
      <c r="B12" s="16" t="s">
        <v>110</v>
      </c>
      <c r="C12" s="51" t="str">
        <f>IF(C11="","",C11*10000)</f>
        <v/>
      </c>
      <c r="D12" s="32" t="s">
        <v>135</v>
      </c>
      <c r="E12" s="32"/>
      <c r="F12" s="32"/>
      <c r="G12" s="32"/>
    </row>
    <row r="13" spans="1:7" x14ac:dyDescent="0.15">
      <c r="A13" s="32"/>
      <c r="B13" s="32"/>
      <c r="C13" s="32"/>
      <c r="D13" s="32"/>
      <c r="E13" s="32"/>
      <c r="F13" s="32"/>
      <c r="G13" s="32"/>
    </row>
  </sheetData>
  <sheetProtection sheet="1" objects="1" scenarios="1"/>
  <mergeCells count="3">
    <mergeCell ref="B3:C3"/>
    <mergeCell ref="A1:G1"/>
    <mergeCell ref="B10:C10"/>
  </mergeCells>
  <phoneticPr fontId="1"/>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1"/>
  </sheetPr>
  <dimension ref="A1:U20"/>
  <sheetViews>
    <sheetView workbookViewId="0">
      <selection activeCell="E42" sqref="E42"/>
    </sheetView>
  </sheetViews>
  <sheetFormatPr defaultRowHeight="13.5" x14ac:dyDescent="0.15"/>
  <sheetData>
    <row r="1" spans="1:21" s="4" customFormat="1" x14ac:dyDescent="0.15">
      <c r="A1" s="6"/>
      <c r="B1" s="6"/>
      <c r="C1" s="6"/>
      <c r="D1" s="107" t="s">
        <v>36</v>
      </c>
      <c r="E1" s="107" t="s">
        <v>4</v>
      </c>
      <c r="F1" s="107" t="s">
        <v>5</v>
      </c>
      <c r="G1" s="107" t="s">
        <v>6</v>
      </c>
      <c r="H1" s="107" t="s">
        <v>7</v>
      </c>
      <c r="I1" s="107" t="s">
        <v>8</v>
      </c>
      <c r="J1" s="107" t="s">
        <v>9</v>
      </c>
      <c r="K1" s="107" t="s">
        <v>10</v>
      </c>
      <c r="L1" s="107" t="s">
        <v>11</v>
      </c>
      <c r="M1" s="107" t="s">
        <v>12</v>
      </c>
      <c r="N1" s="107" t="s">
        <v>13</v>
      </c>
      <c r="O1" s="4" t="s">
        <v>43</v>
      </c>
      <c r="P1" s="4" t="s">
        <v>33</v>
      </c>
      <c r="Q1" s="6"/>
      <c r="R1" s="293" t="s">
        <v>31</v>
      </c>
      <c r="S1" s="294"/>
    </row>
    <row r="2" spans="1:21" s="4" customFormat="1" x14ac:dyDescent="0.15">
      <c r="A2" s="4" t="s">
        <v>58</v>
      </c>
      <c r="B2" s="4" t="s">
        <v>65</v>
      </c>
      <c r="C2" s="4" t="s">
        <v>186</v>
      </c>
      <c r="D2" s="4" t="s">
        <v>30</v>
      </c>
      <c r="E2" s="4" t="s">
        <v>30</v>
      </c>
      <c r="F2" s="4" t="s">
        <v>30</v>
      </c>
      <c r="G2" s="4" t="s">
        <v>30</v>
      </c>
      <c r="H2" s="4" t="s">
        <v>30</v>
      </c>
      <c r="I2" s="4" t="s">
        <v>30</v>
      </c>
      <c r="J2" s="4" t="s">
        <v>30</v>
      </c>
      <c r="K2" s="4" t="s">
        <v>30</v>
      </c>
      <c r="L2" s="4" t="s">
        <v>30</v>
      </c>
      <c r="M2" s="4" t="s">
        <v>30</v>
      </c>
      <c r="N2" s="4" t="s">
        <v>30</v>
      </c>
      <c r="O2" s="4" t="s">
        <v>48</v>
      </c>
      <c r="P2" s="5" t="s">
        <v>34</v>
      </c>
      <c r="Q2" s="5" t="s">
        <v>193</v>
      </c>
      <c r="R2" s="4" t="s">
        <v>30</v>
      </c>
      <c r="S2" s="4" t="s">
        <v>32</v>
      </c>
      <c r="T2" s="4" t="s">
        <v>171</v>
      </c>
    </row>
    <row r="3" spans="1:21" x14ac:dyDescent="0.15">
      <c r="A3" t="s">
        <v>59</v>
      </c>
      <c r="B3" t="s">
        <v>63</v>
      </c>
      <c r="C3" t="s">
        <v>187</v>
      </c>
      <c r="D3">
        <v>1</v>
      </c>
      <c r="E3">
        <v>1</v>
      </c>
      <c r="F3">
        <v>1</v>
      </c>
      <c r="G3">
        <v>1</v>
      </c>
      <c r="H3">
        <v>1</v>
      </c>
      <c r="I3">
        <v>1</v>
      </c>
      <c r="J3">
        <v>1</v>
      </c>
      <c r="K3">
        <v>1</v>
      </c>
      <c r="L3">
        <v>1</v>
      </c>
      <c r="M3">
        <v>1</v>
      </c>
      <c r="N3">
        <v>1</v>
      </c>
      <c r="O3" t="s">
        <v>49</v>
      </c>
      <c r="P3" s="1" t="s">
        <v>256</v>
      </c>
      <c r="Q3" s="1" t="s">
        <v>195</v>
      </c>
      <c r="R3" t="s">
        <v>37</v>
      </c>
      <c r="S3" t="s">
        <v>223</v>
      </c>
      <c r="T3">
        <v>4</v>
      </c>
      <c r="U3" t="s">
        <v>151</v>
      </c>
    </row>
    <row r="4" spans="1:21" x14ac:dyDescent="0.15">
      <c r="A4" t="s">
        <v>60</v>
      </c>
      <c r="B4" t="s">
        <v>64</v>
      </c>
      <c r="C4" t="s">
        <v>188</v>
      </c>
      <c r="D4">
        <v>2</v>
      </c>
      <c r="E4">
        <v>2</v>
      </c>
      <c r="F4">
        <v>2</v>
      </c>
      <c r="G4" t="s">
        <v>250</v>
      </c>
      <c r="H4" t="s">
        <v>250</v>
      </c>
      <c r="I4">
        <v>2</v>
      </c>
      <c r="J4">
        <v>2</v>
      </c>
      <c r="K4">
        <v>2</v>
      </c>
      <c r="L4">
        <v>2</v>
      </c>
      <c r="M4">
        <v>2</v>
      </c>
      <c r="N4" s="66">
        <v>2</v>
      </c>
      <c r="P4" s="1" t="s">
        <v>257</v>
      </c>
      <c r="Q4" s="1" t="s">
        <v>200</v>
      </c>
      <c r="R4" t="s">
        <v>39</v>
      </c>
      <c r="S4" t="s">
        <v>224</v>
      </c>
      <c r="T4">
        <v>3</v>
      </c>
      <c r="U4" t="s">
        <v>281</v>
      </c>
    </row>
    <row r="5" spans="1:21" x14ac:dyDescent="0.15">
      <c r="A5" t="s">
        <v>61</v>
      </c>
      <c r="D5">
        <v>3</v>
      </c>
      <c r="E5" s="2">
        <v>3</v>
      </c>
      <c r="F5" t="s">
        <v>250</v>
      </c>
      <c r="G5" t="s">
        <v>251</v>
      </c>
      <c r="H5" t="s">
        <v>251</v>
      </c>
      <c r="I5" t="s">
        <v>250</v>
      </c>
      <c r="J5" t="s">
        <v>250</v>
      </c>
      <c r="K5" t="s">
        <v>250</v>
      </c>
      <c r="L5">
        <v>3</v>
      </c>
      <c r="M5" t="s">
        <v>250</v>
      </c>
      <c r="N5" t="s">
        <v>250</v>
      </c>
      <c r="P5" s="1" t="s">
        <v>258</v>
      </c>
      <c r="Q5" s="1" t="s">
        <v>194</v>
      </c>
      <c r="R5" t="s">
        <v>40</v>
      </c>
      <c r="S5" t="s">
        <v>225</v>
      </c>
      <c r="T5">
        <v>2.5</v>
      </c>
    </row>
    <row r="6" spans="1:21" x14ac:dyDescent="0.15">
      <c r="A6" t="s">
        <v>62</v>
      </c>
      <c r="D6">
        <v>4</v>
      </c>
      <c r="E6" t="s">
        <v>250</v>
      </c>
      <c r="F6" t="s">
        <v>251</v>
      </c>
      <c r="G6" t="s">
        <v>252</v>
      </c>
      <c r="H6" t="s">
        <v>252</v>
      </c>
      <c r="I6" t="s">
        <v>251</v>
      </c>
      <c r="J6" t="s">
        <v>251</v>
      </c>
      <c r="K6" t="s">
        <v>251</v>
      </c>
      <c r="L6" t="s">
        <v>250</v>
      </c>
      <c r="M6" t="s">
        <v>251</v>
      </c>
      <c r="N6" t="s">
        <v>251</v>
      </c>
      <c r="P6" s="1" t="s">
        <v>259</v>
      </c>
      <c r="Q6" s="1" t="s">
        <v>201</v>
      </c>
      <c r="R6" t="s">
        <v>41</v>
      </c>
      <c r="S6" t="s">
        <v>226</v>
      </c>
      <c r="T6">
        <v>2</v>
      </c>
    </row>
    <row r="7" spans="1:21" x14ac:dyDescent="0.15">
      <c r="D7" s="2">
        <v>5</v>
      </c>
      <c r="E7" t="s">
        <v>251</v>
      </c>
      <c r="F7" t="s">
        <v>252</v>
      </c>
      <c r="G7" t="s">
        <v>275</v>
      </c>
      <c r="H7" t="s">
        <v>275</v>
      </c>
      <c r="I7" t="s">
        <v>252</v>
      </c>
      <c r="J7" t="s">
        <v>252</v>
      </c>
      <c r="K7" t="s">
        <v>252</v>
      </c>
      <c r="L7" t="s">
        <v>251</v>
      </c>
      <c r="M7" t="s">
        <v>252</v>
      </c>
      <c r="N7" t="s">
        <v>252</v>
      </c>
      <c r="P7" s="1" t="s">
        <v>260</v>
      </c>
      <c r="Q7" s="1" t="s">
        <v>202</v>
      </c>
      <c r="R7" t="s">
        <v>38</v>
      </c>
      <c r="S7" t="s">
        <v>227</v>
      </c>
      <c r="T7">
        <v>1.5</v>
      </c>
    </row>
    <row r="8" spans="1:21" x14ac:dyDescent="0.15">
      <c r="D8" t="s">
        <v>250</v>
      </c>
      <c r="E8" t="s">
        <v>252</v>
      </c>
      <c r="F8" t="s">
        <v>275</v>
      </c>
      <c r="I8" t="s">
        <v>275</v>
      </c>
      <c r="J8" t="s">
        <v>275</v>
      </c>
      <c r="K8" t="s">
        <v>275</v>
      </c>
      <c r="L8" t="s">
        <v>252</v>
      </c>
      <c r="M8" t="s">
        <v>275</v>
      </c>
      <c r="N8" t="s">
        <v>275</v>
      </c>
      <c r="P8" s="1" t="s">
        <v>261</v>
      </c>
      <c r="Q8" s="1"/>
      <c r="R8" s="3" t="s">
        <v>42</v>
      </c>
      <c r="S8" t="s">
        <v>228</v>
      </c>
      <c r="T8">
        <v>1</v>
      </c>
    </row>
    <row r="9" spans="1:21" x14ac:dyDescent="0.15">
      <c r="D9" t="s">
        <v>251</v>
      </c>
      <c r="E9" t="s">
        <v>275</v>
      </c>
      <c r="L9" t="s">
        <v>275</v>
      </c>
      <c r="P9" s="1" t="s">
        <v>262</v>
      </c>
      <c r="Q9" s="1"/>
    </row>
    <row r="10" spans="1:21" x14ac:dyDescent="0.15">
      <c r="D10" t="s">
        <v>252</v>
      </c>
      <c r="P10" s="1" t="s">
        <v>263</v>
      </c>
      <c r="Q10" s="1"/>
    </row>
    <row r="11" spans="1:21" x14ac:dyDescent="0.15">
      <c r="D11" t="s">
        <v>275</v>
      </c>
      <c r="P11" s="1" t="s">
        <v>264</v>
      </c>
      <c r="Q11" s="1"/>
    </row>
    <row r="12" spans="1:21" x14ac:dyDescent="0.15">
      <c r="P12" s="1" t="s">
        <v>265</v>
      </c>
      <c r="Q12" s="1"/>
    </row>
    <row r="13" spans="1:21" x14ac:dyDescent="0.15">
      <c r="P13" s="1" t="s">
        <v>266</v>
      </c>
      <c r="Q13" s="1"/>
    </row>
    <row r="14" spans="1:21" x14ac:dyDescent="0.15">
      <c r="P14" s="1" t="s">
        <v>267</v>
      </c>
      <c r="Q14" s="1"/>
    </row>
    <row r="15" spans="1:21" x14ac:dyDescent="0.15">
      <c r="P15" s="1" t="s">
        <v>268</v>
      </c>
      <c r="Q15" s="1"/>
    </row>
    <row r="16" spans="1:21" x14ac:dyDescent="0.15">
      <c r="P16" s="1" t="s">
        <v>269</v>
      </c>
      <c r="Q16" s="1"/>
    </row>
    <row r="17" spans="16:17" x14ac:dyDescent="0.15">
      <c r="P17" s="1" t="s">
        <v>270</v>
      </c>
      <c r="Q17" s="1"/>
    </row>
    <row r="18" spans="16:17" x14ac:dyDescent="0.15">
      <c r="P18" s="1" t="s">
        <v>271</v>
      </c>
      <c r="Q18" s="1"/>
    </row>
    <row r="19" spans="16:17" x14ac:dyDescent="0.15">
      <c r="P19" s="1" t="s">
        <v>272</v>
      </c>
      <c r="Q19" s="1"/>
    </row>
    <row r="20" spans="16:17" x14ac:dyDescent="0.15">
      <c r="P20" s="1" t="s">
        <v>273</v>
      </c>
      <c r="Q20" s="1"/>
    </row>
  </sheetData>
  <mergeCells count="1">
    <mergeCell ref="R1:S1"/>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tint="0.79998168889431442"/>
  </sheetPr>
  <dimension ref="A1:BB44"/>
  <sheetViews>
    <sheetView zoomScale="115" zoomScaleNormal="115" zoomScaleSheetLayoutView="100" workbookViewId="0">
      <pane xSplit="4" ySplit="1" topLeftCell="E2" activePane="bottomRight" state="frozen"/>
      <selection pane="topRight" activeCell="E1" sqref="E1"/>
      <selection pane="bottomLeft" activeCell="A3" sqref="A3"/>
      <selection pane="bottomRight" activeCell="C51" sqref="C51"/>
    </sheetView>
  </sheetViews>
  <sheetFormatPr defaultColWidth="27.875" defaultRowHeight="18.75" customHeight="1" x14ac:dyDescent="0.15"/>
  <cols>
    <col min="1" max="1" width="2.875" style="13" customWidth="1"/>
    <col min="2" max="2" width="14.25" style="64" customWidth="1"/>
    <col min="3" max="3" width="18.375" style="64" customWidth="1"/>
    <col min="4" max="4" width="5.5" style="29" customWidth="1"/>
    <col min="5" max="14" width="27.625" style="11" customWidth="1"/>
    <col min="15" max="54" width="27.625" style="10" customWidth="1"/>
    <col min="55" max="16384" width="27.875" style="10"/>
  </cols>
  <sheetData>
    <row r="1" spans="1:54" s="102" customFormat="1" ht="25.5" customHeight="1" thickBot="1" x14ac:dyDescent="0.2">
      <c r="A1" s="146" t="s">
        <v>81</v>
      </c>
      <c r="B1" s="146"/>
      <c r="C1" s="146"/>
      <c r="D1" s="74"/>
      <c r="E1" s="98">
        <v>1</v>
      </c>
      <c r="F1" s="98">
        <v>2</v>
      </c>
      <c r="G1" s="98">
        <v>3</v>
      </c>
      <c r="H1" s="98">
        <v>4</v>
      </c>
      <c r="I1" s="98">
        <v>5</v>
      </c>
      <c r="J1" s="98">
        <v>6</v>
      </c>
      <c r="K1" s="98">
        <v>7</v>
      </c>
      <c r="L1" s="98">
        <v>8</v>
      </c>
      <c r="M1" s="98">
        <v>9</v>
      </c>
      <c r="N1" s="98">
        <v>10</v>
      </c>
      <c r="O1" s="98">
        <v>11</v>
      </c>
      <c r="P1" s="98">
        <v>12</v>
      </c>
      <c r="Q1" s="98">
        <v>13</v>
      </c>
      <c r="R1" s="98">
        <v>14</v>
      </c>
      <c r="S1" s="98">
        <v>15</v>
      </c>
      <c r="T1" s="98">
        <v>16</v>
      </c>
      <c r="U1" s="98">
        <v>17</v>
      </c>
      <c r="V1" s="98">
        <v>18</v>
      </c>
      <c r="W1" s="98">
        <v>19</v>
      </c>
      <c r="X1" s="98">
        <v>20</v>
      </c>
      <c r="Y1" s="98">
        <v>21</v>
      </c>
      <c r="Z1" s="98">
        <v>22</v>
      </c>
      <c r="AA1" s="98">
        <v>23</v>
      </c>
      <c r="AB1" s="98">
        <v>24</v>
      </c>
      <c r="AC1" s="98">
        <v>25</v>
      </c>
      <c r="AD1" s="98">
        <v>26</v>
      </c>
      <c r="AE1" s="98">
        <v>27</v>
      </c>
      <c r="AF1" s="98">
        <v>28</v>
      </c>
      <c r="AG1" s="98">
        <v>29</v>
      </c>
      <c r="AH1" s="98">
        <v>30</v>
      </c>
      <c r="AI1" s="98">
        <v>31</v>
      </c>
      <c r="AJ1" s="98">
        <v>32</v>
      </c>
      <c r="AK1" s="98">
        <v>33</v>
      </c>
      <c r="AL1" s="98">
        <v>34</v>
      </c>
      <c r="AM1" s="98">
        <v>35</v>
      </c>
      <c r="AN1" s="98">
        <v>36</v>
      </c>
      <c r="AO1" s="98">
        <v>37</v>
      </c>
      <c r="AP1" s="98">
        <v>38</v>
      </c>
      <c r="AQ1" s="98">
        <v>39</v>
      </c>
      <c r="AR1" s="98">
        <v>40</v>
      </c>
      <c r="AS1" s="98">
        <v>41</v>
      </c>
      <c r="AT1" s="98">
        <v>42</v>
      </c>
      <c r="AU1" s="98">
        <v>43</v>
      </c>
      <c r="AV1" s="98">
        <v>44</v>
      </c>
      <c r="AW1" s="98">
        <v>45</v>
      </c>
      <c r="AX1" s="98">
        <v>46</v>
      </c>
      <c r="AY1" s="98">
        <v>47</v>
      </c>
      <c r="AZ1" s="98">
        <v>48</v>
      </c>
      <c r="BA1" s="98">
        <v>49</v>
      </c>
      <c r="BB1" s="98">
        <v>50</v>
      </c>
    </row>
    <row r="2" spans="1:54" s="76" customFormat="1" ht="18.75" customHeight="1" x14ac:dyDescent="0.15">
      <c r="A2" s="142" t="s">
        <v>82</v>
      </c>
      <c r="B2" s="145" t="s">
        <v>50</v>
      </c>
      <c r="C2" s="145"/>
      <c r="D2" s="75" t="s">
        <v>100</v>
      </c>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row>
    <row r="3" spans="1:54" s="72" customFormat="1" ht="18.75" customHeight="1" x14ac:dyDescent="0.15">
      <c r="A3" s="143"/>
      <c r="B3" s="140" t="s">
        <v>105</v>
      </c>
      <c r="C3" s="140"/>
      <c r="D3" s="71" t="s">
        <v>102</v>
      </c>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57"/>
      <c r="AG3" s="57"/>
      <c r="AH3" s="57"/>
      <c r="AI3" s="57"/>
      <c r="AJ3" s="57"/>
      <c r="AK3" s="57"/>
      <c r="AL3" s="57"/>
      <c r="AM3" s="57"/>
      <c r="AN3" s="57"/>
      <c r="AO3" s="57"/>
      <c r="AP3" s="57"/>
      <c r="AQ3" s="57"/>
      <c r="AR3" s="57"/>
      <c r="AS3" s="57"/>
      <c r="AT3" s="57"/>
      <c r="AU3" s="57"/>
      <c r="AV3" s="57"/>
      <c r="AW3" s="57"/>
      <c r="AX3" s="57"/>
      <c r="AY3" s="57"/>
      <c r="AZ3" s="57"/>
      <c r="BA3" s="57"/>
      <c r="BB3" s="57"/>
    </row>
    <row r="4" spans="1:54" s="72" customFormat="1" ht="18.75" customHeight="1" x14ac:dyDescent="0.15">
      <c r="A4" s="143"/>
      <c r="B4" s="140" t="s">
        <v>51</v>
      </c>
      <c r="C4" s="140"/>
      <c r="D4" s="73" t="s">
        <v>103</v>
      </c>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c r="BB4" s="57"/>
    </row>
    <row r="5" spans="1:54" s="72" customFormat="1" ht="18.75" customHeight="1" x14ac:dyDescent="0.15">
      <c r="A5" s="143"/>
      <c r="B5" s="140" t="s">
        <v>56</v>
      </c>
      <c r="C5" s="140"/>
      <c r="D5" s="73" t="s">
        <v>103</v>
      </c>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c r="AJ5" s="57"/>
      <c r="AK5" s="57"/>
      <c r="AL5" s="57"/>
      <c r="AM5" s="57"/>
      <c r="AN5" s="57"/>
      <c r="AO5" s="57"/>
      <c r="AP5" s="57"/>
      <c r="AQ5" s="57"/>
      <c r="AR5" s="57"/>
      <c r="AS5" s="57"/>
      <c r="AT5" s="57"/>
      <c r="AU5" s="57"/>
      <c r="AV5" s="57"/>
      <c r="AW5" s="57"/>
      <c r="AX5" s="57"/>
      <c r="AY5" s="57"/>
      <c r="AZ5" s="57"/>
      <c r="BA5" s="57"/>
      <c r="BB5" s="57"/>
    </row>
    <row r="6" spans="1:54" s="72" customFormat="1" ht="18.75" customHeight="1" x14ac:dyDescent="0.15">
      <c r="A6" s="143"/>
      <c r="B6" s="140" t="s">
        <v>52</v>
      </c>
      <c r="C6" s="140"/>
      <c r="D6" s="73" t="s">
        <v>103</v>
      </c>
      <c r="E6" s="57"/>
      <c r="F6" s="57"/>
      <c r="G6" s="57"/>
      <c r="H6" s="57"/>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7"/>
      <c r="AM6" s="57"/>
      <c r="AN6" s="57"/>
      <c r="AO6" s="57"/>
      <c r="AP6" s="57"/>
      <c r="AQ6" s="57"/>
      <c r="AR6" s="57"/>
      <c r="AS6" s="57"/>
      <c r="AT6" s="57"/>
      <c r="AU6" s="57"/>
      <c r="AV6" s="57"/>
      <c r="AW6" s="57"/>
      <c r="AX6" s="57"/>
      <c r="AY6" s="57"/>
      <c r="AZ6" s="57"/>
      <c r="BA6" s="57"/>
      <c r="BB6" s="57"/>
    </row>
    <row r="7" spans="1:54" s="72" customFormat="1" ht="18.75" customHeight="1" x14ac:dyDescent="0.15">
      <c r="A7" s="143"/>
      <c r="B7" s="140" t="s">
        <v>55</v>
      </c>
      <c r="C7" s="140"/>
      <c r="D7" s="73" t="s">
        <v>103</v>
      </c>
      <c r="E7" s="57"/>
      <c r="F7" s="57"/>
      <c r="G7" s="57"/>
      <c r="H7" s="57"/>
      <c r="I7" s="57"/>
      <c r="J7" s="57"/>
      <c r="K7" s="57"/>
      <c r="L7" s="57"/>
      <c r="M7" s="57"/>
      <c r="N7" s="57"/>
      <c r="O7" s="57"/>
      <c r="P7" s="57"/>
      <c r="Q7" s="57"/>
      <c r="R7" s="57"/>
      <c r="S7" s="57"/>
      <c r="T7" s="57"/>
      <c r="U7" s="57"/>
      <c r="V7" s="57"/>
      <c r="W7" s="57"/>
      <c r="X7" s="57"/>
      <c r="Y7" s="57"/>
      <c r="Z7" s="57"/>
      <c r="AA7" s="57"/>
      <c r="AB7" s="57"/>
      <c r="AC7" s="57"/>
      <c r="AD7" s="57"/>
      <c r="AE7" s="57"/>
      <c r="AF7" s="57"/>
      <c r="AG7" s="57"/>
      <c r="AH7" s="57"/>
      <c r="AI7" s="57"/>
      <c r="AJ7" s="57"/>
      <c r="AK7" s="57"/>
      <c r="AL7" s="57"/>
      <c r="AM7" s="57"/>
      <c r="AN7" s="57"/>
      <c r="AO7" s="57"/>
      <c r="AP7" s="57"/>
      <c r="AQ7" s="57"/>
      <c r="AR7" s="57"/>
      <c r="AS7" s="57"/>
      <c r="AT7" s="57"/>
      <c r="AU7" s="57"/>
      <c r="AV7" s="57"/>
      <c r="AW7" s="57"/>
      <c r="AX7" s="57"/>
      <c r="AY7" s="57"/>
      <c r="AZ7" s="57"/>
      <c r="BA7" s="57"/>
      <c r="BB7" s="57"/>
    </row>
    <row r="8" spans="1:54" s="72" customFormat="1" ht="18.75" customHeight="1" x14ac:dyDescent="0.15">
      <c r="A8" s="143"/>
      <c r="B8" s="140" t="s">
        <v>76</v>
      </c>
      <c r="C8" s="96" t="s">
        <v>74</v>
      </c>
      <c r="D8" s="73" t="s">
        <v>103</v>
      </c>
      <c r="E8" s="57"/>
      <c r="F8" s="57"/>
      <c r="G8" s="57"/>
      <c r="H8" s="57"/>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7"/>
      <c r="AY8" s="57"/>
      <c r="AZ8" s="57"/>
      <c r="BA8" s="57"/>
      <c r="BB8" s="57"/>
    </row>
    <row r="9" spans="1:54" s="78" customFormat="1" ht="18.75" customHeight="1" thickBot="1" x14ac:dyDescent="0.2">
      <c r="A9" s="144"/>
      <c r="B9" s="141"/>
      <c r="C9" s="97" t="s">
        <v>75</v>
      </c>
      <c r="D9" s="77" t="s">
        <v>103</v>
      </c>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59"/>
      <c r="AY9" s="59"/>
      <c r="AZ9" s="59"/>
      <c r="BA9" s="59"/>
      <c r="BB9" s="59"/>
    </row>
    <row r="10" spans="1:54" s="70" customFormat="1" ht="18.75" customHeight="1" x14ac:dyDescent="0.15">
      <c r="A10" s="132" t="s">
        <v>93</v>
      </c>
      <c r="B10" s="136" t="s">
        <v>29</v>
      </c>
      <c r="C10" s="137"/>
      <c r="D10" s="68" t="s">
        <v>103</v>
      </c>
      <c r="E10" s="69"/>
      <c r="F10" s="69"/>
      <c r="G10" s="69"/>
      <c r="H10" s="69"/>
      <c r="I10" s="69"/>
      <c r="J10" s="69"/>
      <c r="K10" s="69"/>
      <c r="L10" s="69"/>
      <c r="M10" s="69"/>
      <c r="N10" s="69"/>
      <c r="O10" s="69"/>
      <c r="P10" s="69"/>
      <c r="Q10" s="69"/>
      <c r="R10" s="69"/>
      <c r="S10" s="69"/>
      <c r="T10" s="69"/>
      <c r="U10" s="69"/>
      <c r="V10" s="69"/>
      <c r="W10" s="69"/>
      <c r="X10" s="69"/>
      <c r="Y10" s="69"/>
      <c r="Z10" s="69"/>
      <c r="AA10" s="69"/>
      <c r="AB10" s="69"/>
      <c r="AC10" s="69"/>
      <c r="AD10" s="69"/>
      <c r="AE10" s="69"/>
      <c r="AF10" s="69"/>
      <c r="AG10" s="69"/>
      <c r="AH10" s="69"/>
      <c r="AI10" s="69"/>
      <c r="AJ10" s="69"/>
      <c r="AK10" s="69"/>
      <c r="AL10" s="69"/>
      <c r="AM10" s="69"/>
      <c r="AN10" s="69"/>
      <c r="AO10" s="69"/>
      <c r="AP10" s="69"/>
      <c r="AQ10" s="69"/>
      <c r="AR10" s="69"/>
      <c r="AS10" s="69"/>
      <c r="AT10" s="69"/>
      <c r="AU10" s="69"/>
      <c r="AV10" s="69"/>
      <c r="AW10" s="69"/>
      <c r="AX10" s="69"/>
      <c r="AY10" s="69"/>
      <c r="AZ10" s="69"/>
      <c r="BA10" s="69"/>
      <c r="BB10" s="69"/>
    </row>
    <row r="11" spans="1:54" s="8" customFormat="1" ht="18.75" customHeight="1" x14ac:dyDescent="0.15">
      <c r="A11" s="133"/>
      <c r="B11" s="135" t="s">
        <v>95</v>
      </c>
      <c r="C11" s="135"/>
      <c r="D11" s="24" t="s">
        <v>102</v>
      </c>
      <c r="E11" s="69"/>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69"/>
      <c r="AL11" s="69"/>
      <c r="AM11" s="69"/>
      <c r="AN11" s="69"/>
      <c r="AO11" s="69"/>
      <c r="AP11" s="69"/>
      <c r="AQ11" s="69"/>
      <c r="AR11" s="69"/>
      <c r="AS11" s="69"/>
      <c r="AT11" s="69"/>
      <c r="AU11" s="69"/>
      <c r="AV11" s="69"/>
      <c r="AW11" s="69"/>
      <c r="AX11" s="69"/>
      <c r="AY11" s="69"/>
      <c r="AZ11" s="69"/>
      <c r="BA11" s="69"/>
      <c r="BB11" s="69"/>
    </row>
    <row r="12" spans="1:54" s="8" customFormat="1" ht="18.75" customHeight="1" x14ac:dyDescent="0.15">
      <c r="A12" s="133"/>
      <c r="B12" s="135" t="s">
        <v>91</v>
      </c>
      <c r="C12" s="135"/>
      <c r="D12" s="25" t="s">
        <v>103</v>
      </c>
      <c r="E12" s="69"/>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69"/>
      <c r="AL12" s="69"/>
      <c r="AM12" s="69"/>
      <c r="AN12" s="69"/>
      <c r="AO12" s="69"/>
      <c r="AP12" s="69"/>
      <c r="AQ12" s="69"/>
      <c r="AR12" s="69"/>
      <c r="AS12" s="69"/>
      <c r="AT12" s="69"/>
      <c r="AU12" s="69"/>
      <c r="AV12" s="69"/>
      <c r="AW12" s="69"/>
      <c r="AX12" s="69"/>
      <c r="AY12" s="69"/>
      <c r="AZ12" s="69"/>
      <c r="BA12" s="69"/>
      <c r="BB12" s="69"/>
    </row>
    <row r="13" spans="1:54" s="8" customFormat="1" ht="18.75" customHeight="1" x14ac:dyDescent="0.15">
      <c r="A13" s="133"/>
      <c r="B13" s="135" t="s">
        <v>1</v>
      </c>
      <c r="C13" s="135"/>
      <c r="D13" s="25" t="s">
        <v>103</v>
      </c>
      <c r="E13" s="69"/>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69"/>
      <c r="AP13" s="69"/>
      <c r="AQ13" s="69"/>
      <c r="AR13" s="69"/>
      <c r="AS13" s="69"/>
      <c r="AT13" s="69"/>
      <c r="AU13" s="69"/>
      <c r="AV13" s="69"/>
      <c r="AW13" s="69"/>
      <c r="AX13" s="69"/>
      <c r="AY13" s="69"/>
      <c r="AZ13" s="69"/>
      <c r="BA13" s="69"/>
      <c r="BB13" s="69"/>
    </row>
    <row r="14" spans="1:54" s="8" customFormat="1" ht="18.75" customHeight="1" x14ac:dyDescent="0.15">
      <c r="A14" s="133"/>
      <c r="B14" s="135" t="s">
        <v>2</v>
      </c>
      <c r="C14" s="135"/>
      <c r="D14" s="25" t="s">
        <v>103</v>
      </c>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row>
    <row r="15" spans="1:54" s="8" customFormat="1" ht="18.75" customHeight="1" x14ac:dyDescent="0.15">
      <c r="A15" s="133"/>
      <c r="B15" s="135" t="s">
        <v>3</v>
      </c>
      <c r="C15" s="135"/>
      <c r="D15" s="25" t="s">
        <v>103</v>
      </c>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69"/>
      <c r="AM15" s="69"/>
      <c r="AN15" s="69"/>
      <c r="AO15" s="69"/>
      <c r="AP15" s="69"/>
      <c r="AQ15" s="69"/>
      <c r="AR15" s="69"/>
      <c r="AS15" s="69"/>
      <c r="AT15" s="69"/>
      <c r="AU15" s="69"/>
      <c r="AV15" s="69"/>
      <c r="AW15" s="69"/>
      <c r="AX15" s="69"/>
      <c r="AY15" s="69"/>
      <c r="AZ15" s="69"/>
      <c r="BA15" s="69"/>
      <c r="BB15" s="69"/>
    </row>
    <row r="16" spans="1:54" s="8" customFormat="1" ht="18.75" customHeight="1" x14ac:dyDescent="0.15">
      <c r="A16" s="133"/>
      <c r="B16" s="135" t="s">
        <v>4</v>
      </c>
      <c r="C16" s="135"/>
      <c r="D16" s="24" t="s">
        <v>102</v>
      </c>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row>
    <row r="17" spans="1:54" s="8" customFormat="1" ht="18.75" customHeight="1" x14ac:dyDescent="0.15">
      <c r="A17" s="133"/>
      <c r="B17" s="135" t="s">
        <v>5</v>
      </c>
      <c r="C17" s="135"/>
      <c r="D17" s="24" t="s">
        <v>102</v>
      </c>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row>
    <row r="18" spans="1:54" s="8" customFormat="1" ht="18.75" customHeight="1" x14ac:dyDescent="0.15">
      <c r="A18" s="133"/>
      <c r="B18" s="135" t="s">
        <v>6</v>
      </c>
      <c r="C18" s="135"/>
      <c r="D18" s="24" t="s">
        <v>102</v>
      </c>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c r="BB18" s="19"/>
    </row>
    <row r="19" spans="1:54" s="8" customFormat="1" ht="18.75" customHeight="1" x14ac:dyDescent="0.15">
      <c r="A19" s="133"/>
      <c r="B19" s="135" t="s">
        <v>7</v>
      </c>
      <c r="C19" s="135"/>
      <c r="D19" s="25" t="s">
        <v>103</v>
      </c>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row>
    <row r="20" spans="1:54" s="8" customFormat="1" ht="18.75" customHeight="1" x14ac:dyDescent="0.15">
      <c r="A20" s="133"/>
      <c r="B20" s="135" t="s">
        <v>8</v>
      </c>
      <c r="C20" s="135"/>
      <c r="D20" s="25" t="s">
        <v>103</v>
      </c>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row>
    <row r="21" spans="1:54" s="8" customFormat="1" ht="18.75" customHeight="1" x14ac:dyDescent="0.15">
      <c r="A21" s="133"/>
      <c r="B21" s="135" t="s">
        <v>9</v>
      </c>
      <c r="C21" s="135"/>
      <c r="D21" s="25" t="s">
        <v>103</v>
      </c>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row>
    <row r="22" spans="1:54" s="8" customFormat="1" ht="18.75" customHeight="1" x14ac:dyDescent="0.15">
      <c r="A22" s="133"/>
      <c r="B22" s="135" t="s">
        <v>10</v>
      </c>
      <c r="C22" s="135"/>
      <c r="D22" s="25" t="s">
        <v>103</v>
      </c>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row>
    <row r="23" spans="1:54" s="8" customFormat="1" ht="18.75" customHeight="1" x14ac:dyDescent="0.15">
      <c r="A23" s="133"/>
      <c r="B23" s="135" t="s">
        <v>44</v>
      </c>
      <c r="C23" s="135"/>
      <c r="D23" s="25" t="s">
        <v>103</v>
      </c>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row>
    <row r="24" spans="1:54" s="8" customFormat="1" ht="18.75" customHeight="1" x14ac:dyDescent="0.15">
      <c r="A24" s="133"/>
      <c r="B24" s="135" t="s">
        <v>280</v>
      </c>
      <c r="C24" s="135"/>
      <c r="D24" s="24" t="s">
        <v>102</v>
      </c>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c r="BB24" s="19"/>
    </row>
    <row r="25" spans="1:54" s="8" customFormat="1" ht="18.75" customHeight="1" x14ac:dyDescent="0.15">
      <c r="A25" s="133"/>
      <c r="B25" s="135" t="s">
        <v>45</v>
      </c>
      <c r="C25" s="135"/>
      <c r="D25" s="25" t="s">
        <v>103</v>
      </c>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row>
    <row r="26" spans="1:54" s="8" customFormat="1" ht="18.75" customHeight="1" x14ac:dyDescent="0.15">
      <c r="A26" s="133"/>
      <c r="B26" s="135" t="s">
        <v>279</v>
      </c>
      <c r="C26" s="135"/>
      <c r="D26" s="24" t="s">
        <v>102</v>
      </c>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row>
    <row r="27" spans="1:54" s="9" customFormat="1" ht="18.75" customHeight="1" thickBot="1" x14ac:dyDescent="0.2">
      <c r="A27" s="134"/>
      <c r="B27" s="131" t="s">
        <v>13</v>
      </c>
      <c r="C27" s="131"/>
      <c r="D27" s="25" t="s">
        <v>103</v>
      </c>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row>
    <row r="28" spans="1:54" s="7" customFormat="1" ht="18.75" customHeight="1" x14ac:dyDescent="0.15">
      <c r="A28" s="132" t="s">
        <v>190</v>
      </c>
      <c r="B28" s="138" t="s">
        <v>77</v>
      </c>
      <c r="C28" s="63" t="s">
        <v>85</v>
      </c>
      <c r="D28" s="128" t="s">
        <v>104</v>
      </c>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row>
    <row r="29" spans="1:54" s="8" customFormat="1" ht="18.75" customHeight="1" x14ac:dyDescent="0.15">
      <c r="A29" s="133"/>
      <c r="B29" s="139"/>
      <c r="C29" s="99" t="s">
        <v>89</v>
      </c>
      <c r="D29" s="129"/>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row>
    <row r="30" spans="1:54" s="8" customFormat="1" ht="18.75" customHeight="1" x14ac:dyDescent="0.15">
      <c r="A30" s="133"/>
      <c r="B30" s="139" t="s">
        <v>73</v>
      </c>
      <c r="C30" s="99" t="s">
        <v>86</v>
      </c>
      <c r="D30" s="129"/>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row>
    <row r="31" spans="1:54" s="8" customFormat="1" ht="18.75" customHeight="1" x14ac:dyDescent="0.15">
      <c r="A31" s="133"/>
      <c r="B31" s="139"/>
      <c r="C31" s="99" t="s">
        <v>87</v>
      </c>
      <c r="D31" s="129"/>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row>
    <row r="32" spans="1:54" s="8" customFormat="1" ht="18.75" customHeight="1" x14ac:dyDescent="0.15">
      <c r="A32" s="133"/>
      <c r="B32" s="139"/>
      <c r="C32" s="99" t="s">
        <v>88</v>
      </c>
      <c r="D32" s="129"/>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row>
    <row r="33" spans="1:54" s="8" customFormat="1" ht="18.75" customHeight="1" x14ac:dyDescent="0.15">
      <c r="A33" s="133"/>
      <c r="B33" s="139" t="s">
        <v>94</v>
      </c>
      <c r="C33" s="139"/>
      <c r="D33" s="130"/>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row>
    <row r="34" spans="1:54" s="101" customFormat="1" ht="18.75" customHeight="1" x14ac:dyDescent="0.15">
      <c r="A34" s="133"/>
      <c r="B34" s="148" t="s">
        <v>216</v>
      </c>
      <c r="C34" s="148"/>
      <c r="D34" s="27" t="s">
        <v>101</v>
      </c>
      <c r="E34" s="14" t="str">
        <f>IF(IF(IF(IF(AND(E29="",E31="",E32=""),MIN(E28,E30)*3,MIN(E29,E31,E32))=0,"",IF(AND(E29="",E31="",E32=""),MIN(E28,E30)*3,MIN(E29,E31,E32)))="",E33,IF(IF(AND(E29="",E31="",E32=""),MIN(E28,E30)*3,MIN(E29,E31,E32))=0,"",IF(AND(E29="",E31="",E32=""),MIN(E28,E30)*3,MIN(E29,E31,E32))))="","",IF(IF(IF(AND(E29="",E31="",E32=""),MIN(E28,E30)*3,MIN(E29,E31,E32))=0,"",IF(AND(E29="",E31="",E32=""),MIN(E28,E30)*3,MIN(E29,E31,E32)))="",E33,IF(IF(AND(E29="",E31="",E32=""),MIN(E28,E30)*3,MIN(E29,E31,E32))=0,"",IF(AND(E29="",E31="",E32=""),MIN(E28,E30)*3,MIN(E29,E31,E32)))))</f>
        <v/>
      </c>
      <c r="F34" s="14" t="str">
        <f t="shared" ref="F34:BB34" si="0">IF(IF(IF(IF(AND(F29="",F31="",F32=""),MIN(F28,F30)*3,MIN(F29,F31,F32))=0,"",IF(AND(F29="",F31="",F32=""),MIN(F28,F30)*3,MIN(F29,F31,F32)))="",F33,IF(IF(AND(F29="",F31="",F32=""),MIN(F28,F30)*3,MIN(F29,F31,F32))=0,"",IF(AND(F29="",F31="",F32=""),MIN(F28,F30)*3,MIN(F29,F31,F32))))="","",IF(IF(IF(AND(F29="",F31="",F32=""),MIN(F28,F30)*3,MIN(F29,F31,F32))=0,"",IF(AND(F29="",F31="",F32=""),MIN(F28,F30)*3,MIN(F29,F31,F32)))="",F33,IF(IF(AND(F29="",F31="",F32=""),MIN(F28,F30)*3,MIN(F29,F31,F32))=0,"",IF(AND(F29="",F31="",F32=""),MIN(F28,F30)*3,MIN(F29,F31,F32)))))</f>
        <v/>
      </c>
      <c r="G34" s="14" t="str">
        <f>IF(IF(IF(IF(AND(G29="",G31="",G32=""),MIN(G28,G30)*3,MIN(G29,G31,G32))=0,"",IF(AND(G29="",G31="",G32=""),MIN(G28,G30)*3,MIN(G29,G31,G32)))="",G33,IF(IF(AND(G29="",G31="",G32=""),MIN(G28,G30)*3,MIN(G29,G31,G32))=0,"",IF(AND(G29="",G31="",G32=""),MIN(G28,G30)*3,MIN(G29,G31,G32))))="","",IF(IF(IF(AND(G29="",G31="",G32=""),MIN(G28,G30)*3,MIN(G29,G31,G32))=0,"",IF(AND(G29="",G31="",G32=""),MIN(G28,G30)*3,MIN(G29,G31,G32)))="",G33,IF(IF(AND(G29="",G31="",G32=""),MIN(G28,G30)*3,MIN(G29,G31,G32))=0,"",IF(AND(G29="",G31="",G32=""),MIN(G28,G30)*3,MIN(G29,G31,G32)))))</f>
        <v/>
      </c>
      <c r="H34" s="14" t="str">
        <f t="shared" si="0"/>
        <v/>
      </c>
      <c r="I34" s="14" t="str">
        <f t="shared" si="0"/>
        <v/>
      </c>
      <c r="J34" s="14" t="str">
        <f t="shared" si="0"/>
        <v/>
      </c>
      <c r="K34" s="14" t="str">
        <f t="shared" si="0"/>
        <v/>
      </c>
      <c r="L34" s="14" t="str">
        <f t="shared" si="0"/>
        <v/>
      </c>
      <c r="M34" s="14" t="str">
        <f t="shared" si="0"/>
        <v/>
      </c>
      <c r="N34" s="14" t="str">
        <f t="shared" si="0"/>
        <v/>
      </c>
      <c r="O34" s="14" t="str">
        <f t="shared" si="0"/>
        <v/>
      </c>
      <c r="P34" s="14" t="str">
        <f t="shared" si="0"/>
        <v/>
      </c>
      <c r="Q34" s="14" t="str">
        <f t="shared" si="0"/>
        <v/>
      </c>
      <c r="R34" s="14" t="str">
        <f t="shared" si="0"/>
        <v/>
      </c>
      <c r="S34" s="14" t="str">
        <f t="shared" si="0"/>
        <v/>
      </c>
      <c r="T34" s="14" t="str">
        <f t="shared" si="0"/>
        <v/>
      </c>
      <c r="U34" s="14" t="str">
        <f t="shared" si="0"/>
        <v/>
      </c>
      <c r="V34" s="14" t="str">
        <f t="shared" si="0"/>
        <v/>
      </c>
      <c r="W34" s="14" t="str">
        <f t="shared" si="0"/>
        <v/>
      </c>
      <c r="X34" s="14" t="str">
        <f t="shared" si="0"/>
        <v/>
      </c>
      <c r="Y34" s="14" t="str">
        <f t="shared" si="0"/>
        <v/>
      </c>
      <c r="Z34" s="14" t="str">
        <f t="shared" si="0"/>
        <v/>
      </c>
      <c r="AA34" s="14" t="str">
        <f t="shared" si="0"/>
        <v/>
      </c>
      <c r="AB34" s="14" t="str">
        <f t="shared" si="0"/>
        <v/>
      </c>
      <c r="AC34" s="14" t="str">
        <f t="shared" si="0"/>
        <v/>
      </c>
      <c r="AD34" s="14" t="str">
        <f t="shared" si="0"/>
        <v/>
      </c>
      <c r="AE34" s="14" t="str">
        <f t="shared" si="0"/>
        <v/>
      </c>
      <c r="AF34" s="14" t="str">
        <f t="shared" si="0"/>
        <v/>
      </c>
      <c r="AG34" s="14" t="str">
        <f t="shared" si="0"/>
        <v/>
      </c>
      <c r="AH34" s="14" t="str">
        <f t="shared" si="0"/>
        <v/>
      </c>
      <c r="AI34" s="14" t="str">
        <f t="shared" si="0"/>
        <v/>
      </c>
      <c r="AJ34" s="14" t="str">
        <f t="shared" si="0"/>
        <v/>
      </c>
      <c r="AK34" s="14" t="str">
        <f t="shared" si="0"/>
        <v/>
      </c>
      <c r="AL34" s="14" t="str">
        <f t="shared" si="0"/>
        <v/>
      </c>
      <c r="AM34" s="14" t="str">
        <f t="shared" si="0"/>
        <v/>
      </c>
      <c r="AN34" s="14" t="str">
        <f t="shared" si="0"/>
        <v/>
      </c>
      <c r="AO34" s="14" t="str">
        <f t="shared" si="0"/>
        <v/>
      </c>
      <c r="AP34" s="14" t="str">
        <f t="shared" si="0"/>
        <v/>
      </c>
      <c r="AQ34" s="14" t="str">
        <f t="shared" si="0"/>
        <v/>
      </c>
      <c r="AR34" s="14" t="str">
        <f t="shared" si="0"/>
        <v/>
      </c>
      <c r="AS34" s="14" t="str">
        <f t="shared" si="0"/>
        <v/>
      </c>
      <c r="AT34" s="14" t="str">
        <f t="shared" si="0"/>
        <v/>
      </c>
      <c r="AU34" s="14" t="str">
        <f t="shared" si="0"/>
        <v/>
      </c>
      <c r="AV34" s="14" t="str">
        <f t="shared" si="0"/>
        <v/>
      </c>
      <c r="AW34" s="14" t="str">
        <f t="shared" si="0"/>
        <v/>
      </c>
      <c r="AX34" s="14" t="str">
        <f t="shared" si="0"/>
        <v/>
      </c>
      <c r="AY34" s="14" t="str">
        <f t="shared" si="0"/>
        <v/>
      </c>
      <c r="AZ34" s="14" t="str">
        <f t="shared" si="0"/>
        <v/>
      </c>
      <c r="BA34" s="14" t="str">
        <f t="shared" si="0"/>
        <v/>
      </c>
      <c r="BB34" s="14" t="str">
        <f t="shared" si="0"/>
        <v/>
      </c>
    </row>
    <row r="35" spans="1:54" s="61" customFormat="1" ht="18.75" customHeight="1" thickBot="1" x14ac:dyDescent="0.2">
      <c r="A35" s="134"/>
      <c r="B35" s="149" t="s">
        <v>107</v>
      </c>
      <c r="C35" s="149"/>
      <c r="D35" s="60" t="s">
        <v>100</v>
      </c>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row>
    <row r="36" spans="1:54" s="7" customFormat="1" ht="18.75" customHeight="1" x14ac:dyDescent="0.15">
      <c r="A36" s="150" t="s">
        <v>72</v>
      </c>
      <c r="B36" s="138" t="s">
        <v>54</v>
      </c>
      <c r="C36" s="138"/>
      <c r="D36" s="62" t="s">
        <v>100</v>
      </c>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row>
    <row r="37" spans="1:54" s="8" customFormat="1" ht="18.75" customHeight="1" x14ac:dyDescent="0.15">
      <c r="A37" s="151"/>
      <c r="B37" s="139" t="s">
        <v>71</v>
      </c>
      <c r="C37" s="95" t="s">
        <v>108</v>
      </c>
      <c r="D37" s="28" t="s">
        <v>100</v>
      </c>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row>
    <row r="38" spans="1:54" s="8" customFormat="1" ht="18.75" customHeight="1" x14ac:dyDescent="0.15">
      <c r="A38" s="151"/>
      <c r="B38" s="139"/>
      <c r="C38" s="95" t="s">
        <v>109</v>
      </c>
      <c r="D38" s="28" t="s">
        <v>100</v>
      </c>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row>
    <row r="39" spans="1:54" s="61" customFormat="1" ht="18.75" customHeight="1" thickBot="1" x14ac:dyDescent="0.2">
      <c r="A39" s="152"/>
      <c r="B39" s="149" t="s">
        <v>176</v>
      </c>
      <c r="C39" s="149"/>
      <c r="D39" s="65" t="s">
        <v>103</v>
      </c>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42"/>
      <c r="AV39" s="42"/>
      <c r="AW39" s="42"/>
      <c r="AX39" s="42"/>
      <c r="AY39" s="42"/>
      <c r="AZ39" s="42"/>
      <c r="BA39" s="42"/>
      <c r="BB39" s="42"/>
    </row>
    <row r="40" spans="1:54" s="7" customFormat="1" ht="18.75" customHeight="1" x14ac:dyDescent="0.15">
      <c r="A40" s="132" t="s">
        <v>53</v>
      </c>
      <c r="B40" s="138" t="s">
        <v>33</v>
      </c>
      <c r="C40" s="138"/>
      <c r="D40" s="26" t="s">
        <v>103</v>
      </c>
      <c r="E40" s="111"/>
      <c r="F40" s="111"/>
      <c r="G40" s="111"/>
      <c r="H40" s="111"/>
      <c r="I40" s="111"/>
      <c r="J40" s="111"/>
      <c r="K40" s="111"/>
      <c r="L40" s="111"/>
      <c r="M40" s="111"/>
      <c r="N40" s="111"/>
      <c r="O40" s="111"/>
      <c r="P40" s="111"/>
      <c r="Q40" s="111"/>
      <c r="R40" s="111"/>
      <c r="S40" s="111"/>
      <c r="T40" s="111"/>
      <c r="U40" s="111"/>
      <c r="V40" s="111"/>
      <c r="W40" s="111"/>
      <c r="X40" s="111"/>
      <c r="Y40" s="111"/>
      <c r="Z40" s="111"/>
      <c r="AA40" s="111"/>
      <c r="AB40" s="111"/>
      <c r="AC40" s="111"/>
      <c r="AD40" s="111"/>
      <c r="AE40" s="111"/>
      <c r="AF40" s="111"/>
      <c r="AG40" s="111"/>
      <c r="AH40" s="111"/>
      <c r="AI40" s="111"/>
      <c r="AJ40" s="111"/>
      <c r="AK40" s="111"/>
      <c r="AL40" s="111"/>
      <c r="AM40" s="111"/>
      <c r="AN40" s="111"/>
      <c r="AO40" s="111"/>
      <c r="AP40" s="111"/>
      <c r="AQ40" s="111"/>
      <c r="AR40" s="111"/>
      <c r="AS40" s="111"/>
      <c r="AT40" s="111"/>
      <c r="AU40" s="111"/>
      <c r="AV40" s="111"/>
      <c r="AW40" s="111"/>
      <c r="AX40" s="111"/>
      <c r="AY40" s="111"/>
      <c r="AZ40" s="111"/>
      <c r="BA40" s="111"/>
      <c r="BB40" s="111"/>
    </row>
    <row r="41" spans="1:54" s="8" customFormat="1" ht="18.75" customHeight="1" x14ac:dyDescent="0.15">
      <c r="A41" s="133"/>
      <c r="B41" s="139" t="s">
        <v>106</v>
      </c>
      <c r="C41" s="139"/>
      <c r="D41" s="28" t="s">
        <v>102</v>
      </c>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row>
    <row r="42" spans="1:54" s="9" customFormat="1" ht="18.75" customHeight="1" thickBot="1" x14ac:dyDescent="0.2">
      <c r="A42" s="134"/>
      <c r="B42" s="156" t="s">
        <v>210</v>
      </c>
      <c r="C42" s="156"/>
      <c r="D42" s="80" t="s">
        <v>102</v>
      </c>
      <c r="E42" s="79"/>
      <c r="F42" s="79"/>
      <c r="G42" s="79"/>
      <c r="H42" s="79"/>
      <c r="I42" s="79"/>
      <c r="J42" s="79"/>
      <c r="K42" s="79"/>
      <c r="L42" s="79"/>
      <c r="M42" s="79"/>
      <c r="N42" s="79"/>
      <c r="O42" s="79"/>
      <c r="P42" s="79"/>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R42" s="79"/>
      <c r="AS42" s="79"/>
      <c r="AT42" s="79"/>
      <c r="AU42" s="79"/>
      <c r="AV42" s="79"/>
      <c r="AW42" s="79"/>
      <c r="AX42" s="79"/>
      <c r="AY42" s="79"/>
      <c r="AZ42" s="79"/>
      <c r="BA42" s="79"/>
      <c r="BB42" s="79"/>
    </row>
    <row r="43" spans="1:54" s="100" customFormat="1" ht="18.75" customHeight="1" thickBot="1" x14ac:dyDescent="0.2">
      <c r="A43" s="153" t="s">
        <v>288</v>
      </c>
      <c r="B43" s="154"/>
      <c r="C43" s="155"/>
      <c r="D43" s="23" t="s">
        <v>101</v>
      </c>
      <c r="E43" s="12" t="str">
        <f>IF(OR(COUNTA(E$2:E$3,E$11,E$16:E$18,E$24,E$26,E$35:E$38,E$41:E$42)&lt;14,E$34=""),"必須項目が全て入力されていません",IF(AND(E$38&lt;E$34,E$41&lt;=60,E$42=選択肢!$C$3,E$36="有"),"可",IF(E$36="有","参考値","不可")))</f>
        <v>必須項目が全て入力されていません</v>
      </c>
      <c r="F43" s="12" t="str">
        <f>IF(OR(COUNTA(F$2:F$3,F$11,F$16:F$18,F$24,F$26,F$35:F$38,F$41:F$42)&lt;14,F$34=""),"必須項目が全て入力されていません",IF(AND(F$38&lt;F$34,F$41&lt;=60,F$42=選択肢!$C$3,F$36="有"),"可",IF(F$36="有","参考値","不可")))</f>
        <v>必須項目が全て入力されていません</v>
      </c>
      <c r="G43" s="12" t="str">
        <f>IF(OR(COUNTA(G$2:G$3,G$11,G$16:G$18,G$24,G$26,G$35:G$38,G$41:G$42)&lt;14,G$34=""),"必須項目が全て入力されていません",IF(AND(G$38&lt;G$34,G$41&lt;=60,G$42=選択肢!$C$3,G$36="有"),"可",IF(G$36="有","参考値","不可")))</f>
        <v>必須項目が全て入力されていません</v>
      </c>
      <c r="H43" s="12" t="str">
        <f>IF(OR(COUNTA(H$2:H$3,H$11,H$16:H$18,H$24,H$26,H$35:H$38,H$41:H$42)&lt;14,H$34=""),"必須項目が全て入力されていません",IF(AND(H$38&lt;H$34,H$41&lt;=60,H$42=選択肢!$C$3,H$36="有"),"可",IF(H$36="有","参考値","不可")))</f>
        <v>必須項目が全て入力されていません</v>
      </c>
      <c r="I43" s="12" t="str">
        <f>IF(OR(COUNTA(I$2:I$3,I$11,I$16:I$18,I$24,I$26,I$35:I$38,I$41:I$42)&lt;14,I$34=""),"必須項目が全て入力されていません",IF(AND(I$38&lt;I$34,I$41&lt;=60,I$42=選択肢!$C$3,I$36="有"),"可",IF(I$36="有","参考値","不可")))</f>
        <v>必須項目が全て入力されていません</v>
      </c>
      <c r="J43" s="12" t="str">
        <f>IF(OR(COUNTA(J$2:J$3,J$11,J$16:J$18,J$24,J$26,J$35:J$38,J$41:J$42)&lt;14,J$34=""),"必須項目が全て入力されていません",IF(AND(J$38&lt;J$34,J$41&lt;=60,J$42=選択肢!$C$3,J$36="有"),"可",IF(J$36="有","参考値","不可")))</f>
        <v>必須項目が全て入力されていません</v>
      </c>
      <c r="K43" s="12" t="str">
        <f>IF(OR(COUNTA(K$2:K$3,K$11,K$16:K$18,K$24,K$26,K$35:K$38,K$41:K$42)&lt;14,K$34=""),"必須項目が全て入力されていません",IF(AND(K$38&lt;K$34,K$41&lt;=60,K$42=選択肢!$C$3,K$36="有"),"可",IF(K$36="有","参考値","不可")))</f>
        <v>必須項目が全て入力されていません</v>
      </c>
      <c r="L43" s="12" t="str">
        <f>IF(OR(COUNTA(L$2:L$3,L$11,L$16:L$18,L$24,L$26,L$35:L$38,L$41:L$42)&lt;14,L$34=""),"必須項目が全て入力されていません",IF(AND(L$38&lt;L$34,L$41&lt;=60,L$42=選択肢!$C$3,L$36="有"),"可",IF(L$36="有","参考値","不可")))</f>
        <v>必須項目が全て入力されていません</v>
      </c>
      <c r="M43" s="12" t="str">
        <f>IF(OR(COUNTA(M$2:M$3,M$11,M$16:M$18,M$24,M$26,M$35:M$38,M$41:M$42)&lt;14,M$34=""),"必須項目が全て入力されていません",IF(AND(M$38&lt;M$34,M$41&lt;=60,M$42=選択肢!$C$3,M$36="有"),"可",IF(M$36="有","参考値","不可")))</f>
        <v>必須項目が全て入力されていません</v>
      </c>
      <c r="N43" s="12" t="str">
        <f>IF(OR(COUNTA(N$2:N$3,N$11,N$16:N$18,N$24,N$26,N$35:N$38,N$41:N$42)&lt;14,N$34=""),"必須項目が全て入力されていません",IF(AND(N$38&lt;N$34,N$41&lt;=60,N$42=選択肢!$C$3,N$36="有"),"可",IF(N$36="有","参考値","不可")))</f>
        <v>必須項目が全て入力されていません</v>
      </c>
      <c r="O43" s="12" t="str">
        <f>IF(OR(COUNTA(O$2:O$3,O$11,O$16:O$18,O$24,O$26,O$35:O$38,O$41:O$42)&lt;14,O$34=""),"必須項目が全て入力されていません",IF(AND(O$38&lt;O$34,O$41&lt;=60,O$42=選択肢!$C$3,O$36="有"),"可",IF(O$36="有","参考値","不可")))</f>
        <v>必須項目が全て入力されていません</v>
      </c>
      <c r="P43" s="12" t="str">
        <f>IF(OR(COUNTA(P$2:P$3,P$11,P$16:P$18,P$24,P$26,P$35:P$38,P$41:P$42)&lt;14,P$34=""),"必須項目が全て入力されていません",IF(AND(P$38&lt;P$34,P$41&lt;=60,P$42=選択肢!$C$3,P$36="有"),"可",IF(P$36="有","参考値","不可")))</f>
        <v>必須項目が全て入力されていません</v>
      </c>
      <c r="Q43" s="12" t="str">
        <f>IF(OR(COUNTA(Q$2:Q$3,Q$11,Q$16:Q$18,Q$24,Q$26,Q$35:Q$38,Q$41:Q$42)&lt;14,Q$34=""),"必須項目が全て入力されていません",IF(AND(Q$38&lt;Q$34,Q$41&lt;=60,Q$42=選択肢!$C$3,Q$36="有"),"可",IF(Q$36="有","参考値","不可")))</f>
        <v>必須項目が全て入力されていません</v>
      </c>
      <c r="R43" s="12" t="str">
        <f>IF(OR(COUNTA(R$2:R$3,R$11,R$16:R$18,R$24,R$26,R$35:R$38,R$41:R$42)&lt;14,R$34=""),"必須項目が全て入力されていません",IF(AND(R$38&lt;R$34,R$41&lt;=60,R$42=選択肢!$C$3,R$36="有"),"可",IF(R$36="有","参考値","不可")))</f>
        <v>必須項目が全て入力されていません</v>
      </c>
      <c r="S43" s="12" t="str">
        <f>IF(OR(COUNTA(S$2:S$3,S$11,S$16:S$18,S$24,S$26,S$35:S$38,S$41:S$42)&lt;14,S$34=""),"必須項目が全て入力されていません",IF(AND(S$38&lt;S$34,S$41&lt;=60,S$42=選択肢!$C$3,S$36="有"),"可",IF(S$36="有","参考値","不可")))</f>
        <v>必須項目が全て入力されていません</v>
      </c>
      <c r="T43" s="12" t="str">
        <f>IF(OR(COUNTA(T$2:T$3,T$11,T$16:T$18,T$24,T$26,T$35:T$38,T$41:T$42)&lt;14,T$34=""),"必須項目が全て入力されていません",IF(AND(T$38&lt;T$34,T$41&lt;=60,T$42=選択肢!$C$3,T$36="有"),"可",IF(T$36="有","参考値","不可")))</f>
        <v>必須項目が全て入力されていません</v>
      </c>
      <c r="U43" s="12" t="str">
        <f>IF(OR(COUNTA(U$2:U$3,U$11,U$16:U$18,U$24,U$26,U$35:U$38,U$41:U$42)&lt;14,U$34=""),"必須項目が全て入力されていません",IF(AND(U$38&lt;U$34,U$41&lt;=60,U$42=選択肢!$C$3,U$36="有"),"可",IF(U$36="有","参考値","不可")))</f>
        <v>必須項目が全て入力されていません</v>
      </c>
      <c r="V43" s="12" t="str">
        <f>IF(OR(COUNTA(V$2:V$3,V$11,V$16:V$18,V$24,V$26,V$35:V$38,V$41:V$42)&lt;14,V$34=""),"必須項目が全て入力されていません",IF(AND(V$38&lt;V$34,V$41&lt;=60,V$42=選択肢!$C$3,V$36="有"),"可",IF(V$36="有","参考値","不可")))</f>
        <v>必須項目が全て入力されていません</v>
      </c>
      <c r="W43" s="12" t="str">
        <f>IF(OR(COUNTA(W$2:W$3,W$11,W$16:W$18,W$24,W$26,W$35:W$38,W$41:W$42)&lt;14,W$34=""),"必須項目が全て入力されていません",IF(AND(W$38&lt;W$34,W$41&lt;=60,W$42=選択肢!$C$3,W$36="有"),"可",IF(W$36="有","参考値","不可")))</f>
        <v>必須項目が全て入力されていません</v>
      </c>
      <c r="X43" s="12" t="str">
        <f>IF(OR(COUNTA(X$2:X$3,X$11,X$16:X$18,X$24,X$26,X$35:X$38,X$41:X$42)&lt;14,X$34=""),"必須項目が全て入力されていません",IF(AND(X$38&lt;X$34,X$41&lt;=60,X$42=選択肢!$C$3,X$36="有"),"可",IF(X$36="有","参考値","不可")))</f>
        <v>必須項目が全て入力されていません</v>
      </c>
      <c r="Y43" s="12" t="str">
        <f>IF(OR(COUNTA(Y$2:Y$3,Y$11,Y$16:Y$18,Y$24,Y$26,Y$35:Y$38,Y$41:Y$42)&lt;14,Y$34=""),"必須項目が全て入力されていません",IF(AND(Y$38&lt;Y$34,Y$41&lt;=60,Y$42=選択肢!$C$3,Y$36="有"),"可",IF(Y$36="有","参考値","不可")))</f>
        <v>必須項目が全て入力されていません</v>
      </c>
      <c r="Z43" s="12" t="str">
        <f>IF(OR(COUNTA(Z$2:Z$3,Z$11,Z$16:Z$18,Z$24,Z$26,Z$35:Z$38,Z$41:Z$42)&lt;14,Z$34=""),"必須項目が全て入力されていません",IF(AND(Z$38&lt;Z$34,Z$41&lt;=60,Z$42=選択肢!$C$3,Z$36="有"),"可",IF(Z$36="有","参考値","不可")))</f>
        <v>必須項目が全て入力されていません</v>
      </c>
      <c r="AA43" s="12" t="str">
        <f>IF(OR(COUNTA(AA$2:AA$3,AA$11,AA$16:AA$18,AA$24,AA$26,AA$35:AA$38,AA$41:AA$42)&lt;14,AA$34=""),"必須項目が全て入力されていません",IF(AND(AA$38&lt;AA$34,AA$41&lt;=60,AA$42=選択肢!$C$3,AA$36="有"),"可",IF(AA$36="有","参考値","不可")))</f>
        <v>必須項目が全て入力されていません</v>
      </c>
      <c r="AB43" s="12" t="str">
        <f>IF(OR(COUNTA(AB$2:AB$3,AB$11,AB$16:AB$18,AB$24,AB$26,AB$35:AB$38,AB$41:AB$42)&lt;14,AB$34=""),"必須項目が全て入力されていません",IF(AND(AB$38&lt;AB$34,AB$41&lt;=60,AB$42=選択肢!$C$3,AB$36="有"),"可",IF(AB$36="有","参考値","不可")))</f>
        <v>必須項目が全て入力されていません</v>
      </c>
      <c r="AC43" s="12" t="str">
        <f>IF(OR(COUNTA(AC$2:AC$3,AC$11,AC$16:AC$18,AC$24,AC$26,AC$35:AC$38,AC$41:AC$42)&lt;14,AC$34=""),"必須項目が全て入力されていません",IF(AND(AC$38&lt;AC$34,AC$41&lt;=60,AC$42=選択肢!$C$3,AC$36="有"),"可",IF(AC$36="有","参考値","不可")))</f>
        <v>必須項目が全て入力されていません</v>
      </c>
      <c r="AD43" s="12" t="str">
        <f>IF(OR(COUNTA(AD$2:AD$3,AD$11,AD$16:AD$18,AD$24,AD$26,AD$35:AD$38,AD$41:AD$42)&lt;14,AD$34=""),"必須項目が全て入力されていません",IF(AND(AD$38&lt;AD$34,AD$41&lt;=60,AD$42=選択肢!$C$3,AD$36="有"),"可",IF(AD$36="有","参考値","不可")))</f>
        <v>必須項目が全て入力されていません</v>
      </c>
      <c r="AE43" s="12" t="str">
        <f>IF(OR(COUNTA(AE$2:AE$3,AE$11,AE$16:AE$18,AE$24,AE$26,AE$35:AE$38,AE$41:AE$42)&lt;14,AE$34=""),"必須項目が全て入力されていません",IF(AND(AE$38&lt;AE$34,AE$41&lt;=60,AE$42=選択肢!$C$3,AE$36="有"),"可",IF(AE$36="有","参考値","不可")))</f>
        <v>必須項目が全て入力されていません</v>
      </c>
      <c r="AF43" s="12" t="str">
        <f>IF(OR(COUNTA(AF$2:AF$3,AF$11,AF$16:AF$18,AF$24,AF$26,AF$35:AF$38,AF$41:AF$42)&lt;14,AF$34=""),"必須項目が全て入力されていません",IF(AND(AF$38&lt;AF$34,AF$41&lt;=60,AF$42=選択肢!$C$3,AF$36="有"),"可",IF(AF$36="有","参考値","不可")))</f>
        <v>必須項目が全て入力されていません</v>
      </c>
      <c r="AG43" s="12" t="str">
        <f>IF(OR(COUNTA(AG$2:AG$3,AG$11,AG$16:AG$18,AG$24,AG$26,AG$35:AG$38,AG$41:AG$42)&lt;14,AG$34=""),"必須項目が全て入力されていません",IF(AND(AG$38&lt;AG$34,AG$41&lt;=60,AG$42=選択肢!$C$3,AG$36="有"),"可",IF(AG$36="有","参考値","不可")))</f>
        <v>必須項目が全て入力されていません</v>
      </c>
      <c r="AH43" s="12" t="str">
        <f>IF(OR(COUNTA(AH$2:AH$3,AH$11,AH$16:AH$18,AH$24,AH$26,AH$35:AH$38,AH$41:AH$42)&lt;14,AH$34=""),"必須項目が全て入力されていません",IF(AND(AH$38&lt;AH$34,AH$41&lt;=60,AH$42=選択肢!$C$3,AH$36="有"),"可",IF(AH$36="有","参考値","不可")))</f>
        <v>必須項目が全て入力されていません</v>
      </c>
      <c r="AI43" s="12" t="str">
        <f>IF(OR(COUNTA(AI$2:AI$3,AI$11,AI$16:AI$18,AI$24,AI$26,AI$35:AI$38,AI$41:AI$42)&lt;14,AI$34=""),"必須項目が全て入力されていません",IF(AND(AI$38&lt;AI$34,AI$41&lt;=60,AI$42=選択肢!$C$3,AI$36="有"),"可",IF(AI$36="有","参考値","不可")))</f>
        <v>必須項目が全て入力されていません</v>
      </c>
      <c r="AJ43" s="12" t="str">
        <f>IF(OR(COUNTA(AJ$2:AJ$3,AJ$11,AJ$16:AJ$18,AJ$24,AJ$26,AJ$35:AJ$38,AJ$41:AJ$42)&lt;14,AJ$34=""),"必須項目が全て入力されていません",IF(AND(AJ$38&lt;AJ$34,AJ$41&lt;=60,AJ$42=選択肢!$C$3,AJ$36="有"),"可",IF(AJ$36="有","参考値","不可")))</f>
        <v>必須項目が全て入力されていません</v>
      </c>
      <c r="AK43" s="12" t="str">
        <f>IF(OR(COUNTA(AK$2:AK$3,AK$11,AK$16:AK$18,AK$24,AK$26,AK$35:AK$38,AK$41:AK$42)&lt;14,AK$34=""),"必須項目が全て入力されていません",IF(AND(AK$38&lt;AK$34,AK$41&lt;=60,AK$42=選択肢!$C$3,AK$36="有"),"可",IF(AK$36="有","参考値","不可")))</f>
        <v>必須項目が全て入力されていません</v>
      </c>
      <c r="AL43" s="12" t="str">
        <f>IF(OR(COUNTA(AL$2:AL$3,AL$11,AL$16:AL$18,AL$24,AL$26,AL$35:AL$38,AL$41:AL$42)&lt;14,AL$34=""),"必須項目が全て入力されていません",IF(AND(AL$38&lt;AL$34,AL$41&lt;=60,AL$42=選択肢!$C$3,AL$36="有"),"可",IF(AL$36="有","参考値","不可")))</f>
        <v>必須項目が全て入力されていません</v>
      </c>
      <c r="AM43" s="12" t="str">
        <f>IF(OR(COUNTA(AM$2:AM$3,AM$11,AM$16:AM$18,AM$24,AM$26,AM$35:AM$38,AM$41:AM$42)&lt;14,AM$34=""),"必須項目が全て入力されていません",IF(AND(AM$38&lt;AM$34,AM$41&lt;=60,AM$42=選択肢!$C$3,AM$36="有"),"可",IF(AM$36="有","参考値","不可")))</f>
        <v>必須項目が全て入力されていません</v>
      </c>
      <c r="AN43" s="12" t="str">
        <f>IF(OR(COUNTA(AN$2:AN$3,AN$11,AN$16:AN$18,AN$24,AN$26,AN$35:AN$38,AN$41:AN$42)&lt;14,AN$34=""),"必須項目が全て入力されていません",IF(AND(AN$38&lt;AN$34,AN$41&lt;=60,AN$42=選択肢!$C$3,AN$36="有"),"可",IF(AN$36="有","参考値","不可")))</f>
        <v>必須項目が全て入力されていません</v>
      </c>
      <c r="AO43" s="12" t="str">
        <f>IF(OR(COUNTA(AO$2:AO$3,AO$11,AO$16:AO$18,AO$24,AO$26,AO$35:AO$38,AO$41:AO$42)&lt;14,AO$34=""),"必須項目が全て入力されていません",IF(AND(AO$38&lt;AO$34,AO$41&lt;=60,AO$42=選択肢!$C$3,AO$36="有"),"可",IF(AO$36="有","参考値","不可")))</f>
        <v>必須項目が全て入力されていません</v>
      </c>
      <c r="AP43" s="12" t="str">
        <f>IF(OR(COUNTA(AP$2:AP$3,AP$11,AP$16:AP$18,AP$24,AP$26,AP$35:AP$38,AP$41:AP$42)&lt;14,AP$34=""),"必須項目が全て入力されていません",IF(AND(AP$38&lt;AP$34,AP$41&lt;=60,AP$42=選択肢!$C$3,AP$36="有"),"可",IF(AP$36="有","参考値","不可")))</f>
        <v>必須項目が全て入力されていません</v>
      </c>
      <c r="AQ43" s="12" t="str">
        <f>IF(OR(COUNTA(AQ$2:AQ$3,AQ$11,AQ$16:AQ$18,AQ$24,AQ$26,AQ$35:AQ$38,AQ$41:AQ$42)&lt;14,AQ$34=""),"必須項目が全て入力されていません",IF(AND(AQ$38&lt;AQ$34,AQ$41&lt;=60,AQ$42=選択肢!$C$3,AQ$36="有"),"可",IF(AQ$36="有","参考値","不可")))</f>
        <v>必須項目が全て入力されていません</v>
      </c>
      <c r="AR43" s="12" t="str">
        <f>IF(OR(COUNTA(AR$2:AR$3,AR$11,AR$16:AR$18,AR$24,AR$26,AR$35:AR$38,AR$41:AR$42)&lt;14,AR$34=""),"必須項目が全て入力されていません",IF(AND(AR$38&lt;AR$34,AR$41&lt;=60,AR$42=選択肢!$C$3,AR$36="有"),"可",IF(AR$36="有","参考値","不可")))</f>
        <v>必須項目が全て入力されていません</v>
      </c>
      <c r="AS43" s="12" t="str">
        <f>IF(OR(COUNTA(AS$2:AS$3,AS$11,AS$16:AS$18,AS$24,AS$26,AS$35:AS$38,AS$41:AS$42)&lt;14,AS$34=""),"必須項目が全て入力されていません",IF(AND(AS$38&lt;AS$34,AS$41&lt;=60,AS$42=選択肢!$C$3,AS$36="有"),"可",IF(AS$36="有","参考値","不可")))</f>
        <v>必須項目が全て入力されていません</v>
      </c>
      <c r="AT43" s="12" t="str">
        <f>IF(OR(COUNTA(AT$2:AT$3,AT$11,AT$16:AT$18,AT$24,AT$26,AT$35:AT$38,AT$41:AT$42)&lt;14,AT$34=""),"必須項目が全て入力されていません",IF(AND(AT$38&lt;AT$34,AT$41&lt;=60,AT$42=選択肢!$C$3,AT$36="有"),"可",IF(AT$36="有","参考値","不可")))</f>
        <v>必須項目が全て入力されていません</v>
      </c>
      <c r="AU43" s="12" t="str">
        <f>IF(OR(COUNTA(AU$2:AU$3,AU$11,AU$16:AU$18,AU$24,AU$26,AU$35:AU$38,AU$41:AU$42)&lt;14,AU$34=""),"必須項目が全て入力されていません",IF(AND(AU$38&lt;AU$34,AU$41&lt;=60,AU$42=選択肢!$C$3,AU$36="有"),"可",IF(AU$36="有","参考値","不可")))</f>
        <v>必須項目が全て入力されていません</v>
      </c>
      <c r="AV43" s="12" t="str">
        <f>IF(OR(COUNTA(AV$2:AV$3,AV$11,AV$16:AV$18,AV$24,AV$26,AV$35:AV$38,AV$41:AV$42)&lt;14,AV$34=""),"必須項目が全て入力されていません",IF(AND(AV$38&lt;AV$34,AV$41&lt;=60,AV$42=選択肢!$C$3,AV$36="有"),"可",IF(AV$36="有","参考値","不可")))</f>
        <v>必須項目が全て入力されていません</v>
      </c>
      <c r="AW43" s="12" t="str">
        <f>IF(OR(COUNTA(AW$2:AW$3,AW$11,AW$16:AW$18,AW$24,AW$26,AW$35:AW$38,AW$41:AW$42)&lt;14,AW$34=""),"必須項目が全て入力されていません",IF(AND(AW$38&lt;AW$34,AW$41&lt;=60,AW$42=選択肢!$C$3,AW$36="有"),"可",IF(AW$36="有","参考値","不可")))</f>
        <v>必須項目が全て入力されていません</v>
      </c>
      <c r="AX43" s="12" t="str">
        <f>IF(OR(COUNTA(AX$2:AX$3,AX$11,AX$16:AX$18,AX$24,AX$26,AX$35:AX$38,AX$41:AX$42)&lt;14,AX$34=""),"必須項目が全て入力されていません",IF(AND(AX$38&lt;AX$34,AX$41&lt;=60,AX$42=選択肢!$C$3,AX$36="有"),"可",IF(AX$36="有","参考値","不可")))</f>
        <v>必須項目が全て入力されていません</v>
      </c>
      <c r="AY43" s="12" t="str">
        <f>IF(OR(COUNTA(AY$2:AY$3,AY$11,AY$16:AY$18,AY$24,AY$26,AY$35:AY$38,AY$41:AY$42)&lt;14,AY$34=""),"必須項目が全て入力されていません",IF(AND(AY$38&lt;AY$34,AY$41&lt;=60,AY$42=選択肢!$C$3,AY$36="有"),"可",IF(AY$36="有","参考値","不可")))</f>
        <v>必須項目が全て入力されていません</v>
      </c>
      <c r="AZ43" s="12" t="str">
        <f>IF(OR(COUNTA(AZ$2:AZ$3,AZ$11,AZ$16:AZ$18,AZ$24,AZ$26,AZ$35:AZ$38,AZ$41:AZ$42)&lt;14,AZ$34=""),"必須項目が全て入力されていません",IF(AND(AZ$38&lt;AZ$34,AZ$41&lt;=60,AZ$42=選択肢!$C$3,AZ$36="有"),"可",IF(AZ$36="有","参考値","不可")))</f>
        <v>必須項目が全て入力されていません</v>
      </c>
      <c r="BA43" s="12" t="str">
        <f>IF(OR(COUNTA(BA$2:BA$3,BA$11,BA$16:BA$18,BA$24,BA$26,BA$35:BA$38,BA$41:BA$42)&lt;14,BA$34=""),"必須項目が全て入力されていません",IF(AND(BA$38&lt;BA$34,BA$41&lt;=60,BA$42=選択肢!$C$3,BA$36="有"),"可",IF(BA$36="有","参考値","不可")))</f>
        <v>必須項目が全て入力されていません</v>
      </c>
      <c r="BB43" s="12" t="str">
        <f>IF(OR(COUNTA(BB$2:BB$3,BB$11,BB$16:BB$18,BB$24,BB$26,BB$35:BB$38,BB$41:BB$42)&lt;14,BB$34=""),"必須項目が全て入力されていません",IF(AND(BB$38&lt;BB$34,BB$41&lt;=60,BB$42=選択肢!$C$3,BB$36="有"),"可",IF(BB$36="有","参考値","不可")))</f>
        <v>必須項目が全て入力されていません</v>
      </c>
    </row>
    <row r="44" spans="1:54" ht="52.5" customHeight="1" x14ac:dyDescent="0.15">
      <c r="A44" s="147" t="s">
        <v>83</v>
      </c>
      <c r="B44" s="147"/>
      <c r="C44" s="147"/>
      <c r="D44" s="26" t="s">
        <v>103</v>
      </c>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c r="AZ44" s="21"/>
      <c r="BA44" s="21"/>
      <c r="BB44" s="21"/>
    </row>
  </sheetData>
  <sheetProtection sheet="1" objects="1" scenarios="1"/>
  <mergeCells count="45">
    <mergeCell ref="A1:C1"/>
    <mergeCell ref="A44:C44"/>
    <mergeCell ref="B36:C36"/>
    <mergeCell ref="B28:B29"/>
    <mergeCell ref="B30:B32"/>
    <mergeCell ref="B33:C33"/>
    <mergeCell ref="B34:C34"/>
    <mergeCell ref="B37:B38"/>
    <mergeCell ref="B35:C35"/>
    <mergeCell ref="A28:A35"/>
    <mergeCell ref="A36:A39"/>
    <mergeCell ref="B39:C39"/>
    <mergeCell ref="A43:C43"/>
    <mergeCell ref="A40:A42"/>
    <mergeCell ref="B42:C42"/>
    <mergeCell ref="B11:C11"/>
    <mergeCell ref="B8:B9"/>
    <mergeCell ref="A2:A9"/>
    <mergeCell ref="B2:C2"/>
    <mergeCell ref="B3:C3"/>
    <mergeCell ref="B4:C4"/>
    <mergeCell ref="B5:C5"/>
    <mergeCell ref="B6:C6"/>
    <mergeCell ref="B7:C7"/>
    <mergeCell ref="B12:C12"/>
    <mergeCell ref="B40:C40"/>
    <mergeCell ref="B41:C41"/>
    <mergeCell ref="B13:C13"/>
    <mergeCell ref="B14:C14"/>
    <mergeCell ref="D28:D33"/>
    <mergeCell ref="B27:C27"/>
    <mergeCell ref="A10:A27"/>
    <mergeCell ref="B21:C21"/>
    <mergeCell ref="B22:C22"/>
    <mergeCell ref="B23:C23"/>
    <mergeCell ref="B24:C24"/>
    <mergeCell ref="B25:C25"/>
    <mergeCell ref="B26:C26"/>
    <mergeCell ref="B15:C15"/>
    <mergeCell ref="B16:C16"/>
    <mergeCell ref="B17:C17"/>
    <mergeCell ref="B18:C18"/>
    <mergeCell ref="B19:C19"/>
    <mergeCell ref="B20:C20"/>
    <mergeCell ref="B10:C10"/>
  </mergeCells>
  <phoneticPr fontId="1"/>
  <dataValidations count="2">
    <dataValidation allowBlank="1" showInputMessage="1" showErrorMessage="1" prompt="8時間ばく露限界値を入力する場合には、3倍した値を入力する" sqref="E33:BB33"/>
    <dataValidation allowBlank="1" showInputMessage="1" showErrorMessage="1" prompt="半角で入力してください。" sqref="E3:BB3"/>
  </dataValidations>
  <pageMargins left="0.7" right="0.7" top="0.75" bottom="0.75" header="0.3" footer="0.3"/>
  <pageSetup paperSize="9" scale="94"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14:formula1>
            <xm:f>選択肢!$B$3:$B$4</xm:f>
          </x14:formula1>
          <xm:sqref>E5:BB9 E35:BB36</xm:sqref>
        </x14:dataValidation>
        <x14:dataValidation type="list" allowBlank="1" showInputMessage="1" showErrorMessage="1">
          <x14:formula1>
            <xm:f>選択肢!$A$3:$A$6</xm:f>
          </x14:formula1>
          <xm:sqref>E4:BB4</xm:sqref>
        </x14:dataValidation>
        <x14:dataValidation type="list" allowBlank="1" showInputMessage="1" showErrorMessage="1">
          <x14:formula1>
            <xm:f>選択肢!$C$3:$C$4</xm:f>
          </x14:formula1>
          <xm:sqref>E42:BB42</xm:sqref>
        </x14:dataValidation>
        <x14:dataValidation type="list" errorStyle="warning" allowBlank="1" showInputMessage="1" showErrorMessage="1">
          <x14:formula1>
            <xm:f>選択肢!$D$3:$D$11</xm:f>
          </x14:formula1>
          <xm:sqref>E10:BB15</xm:sqref>
        </x14:dataValidation>
        <x14:dataValidation type="list" errorStyle="warning" allowBlank="1" showInputMessage="1" showErrorMessage="1">
          <x14:formula1>
            <xm:f>選択肢!$P$3:$P$20</xm:f>
          </x14:formula1>
          <xm:sqref>E40:BB40</xm:sqref>
        </x14:dataValidation>
        <x14:dataValidation type="list" allowBlank="1" showInputMessage="1" showErrorMessage="1">
          <x14:formula1>
            <xm:f>選択肢!$E$3:$E$9</xm:f>
          </x14:formula1>
          <xm:sqref>E16:BB16</xm:sqref>
        </x14:dataValidation>
        <x14:dataValidation type="list" allowBlank="1" showInputMessage="1" showErrorMessage="1">
          <x14:formula1>
            <xm:f>選択肢!$F$3:$F$8</xm:f>
          </x14:formula1>
          <xm:sqref>E17:BB17</xm:sqref>
        </x14:dataValidation>
        <x14:dataValidation type="list" allowBlank="1" showInputMessage="1" showErrorMessage="1">
          <x14:formula1>
            <xm:f>選択肢!$G$3:$G$7</xm:f>
          </x14:formula1>
          <xm:sqref>E18:BB18</xm:sqref>
        </x14:dataValidation>
        <x14:dataValidation type="list" allowBlank="1" showInputMessage="1" showErrorMessage="1">
          <x14:formula1>
            <xm:f>選択肢!$H$3:$H$7</xm:f>
          </x14:formula1>
          <xm:sqref>E19:BB19</xm:sqref>
        </x14:dataValidation>
        <x14:dataValidation type="list" allowBlank="1" showInputMessage="1" showErrorMessage="1">
          <x14:formula1>
            <xm:f>選択肢!$I$3:$I$8</xm:f>
          </x14:formula1>
          <xm:sqref>E20:BB20</xm:sqref>
        </x14:dataValidation>
        <x14:dataValidation type="list" allowBlank="1" showInputMessage="1" showErrorMessage="1">
          <x14:formula1>
            <xm:f>選択肢!$J$3:$J$8</xm:f>
          </x14:formula1>
          <xm:sqref>E21:BB21</xm:sqref>
        </x14:dataValidation>
        <x14:dataValidation type="list" allowBlank="1" showInputMessage="1" showErrorMessage="1">
          <x14:formula1>
            <xm:f>選択肢!$K$3:$K$8</xm:f>
          </x14:formula1>
          <xm:sqref>E22:BB22</xm:sqref>
        </x14:dataValidation>
        <x14:dataValidation type="list" allowBlank="1" showInputMessage="1" showErrorMessage="1">
          <x14:formula1>
            <xm:f>選択肢!$L$3:$L$9</xm:f>
          </x14:formula1>
          <xm:sqref>E23:BB24</xm:sqref>
        </x14:dataValidation>
        <x14:dataValidation type="list" allowBlank="1" showInputMessage="1" showErrorMessage="1">
          <x14:formula1>
            <xm:f>選択肢!$M$3:$M$8</xm:f>
          </x14:formula1>
          <xm:sqref>E25:BB26</xm:sqref>
        </x14:dataValidation>
        <x14:dataValidation type="list" allowBlank="1" showInputMessage="1" showErrorMessage="1">
          <x14:formula1>
            <xm:f>選択肢!$N$3:$N$8</xm:f>
          </x14:formula1>
          <xm:sqref>E27:BB27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5" tint="0.79998168889431442"/>
    <pageSetUpPr fitToPage="1"/>
  </sheetPr>
  <dimension ref="A1:M43"/>
  <sheetViews>
    <sheetView view="pageBreakPreview" zoomScaleNormal="85" zoomScaleSheetLayoutView="100" zoomScalePageLayoutView="85" workbookViewId="0">
      <selection activeCell="H20" sqref="H20:L22"/>
    </sheetView>
  </sheetViews>
  <sheetFormatPr defaultRowHeight="21" customHeight="1" x14ac:dyDescent="0.15"/>
  <cols>
    <col min="1" max="1" width="14.375" style="49" customWidth="1"/>
    <col min="2" max="2" width="18.125" style="50" customWidth="1"/>
    <col min="3" max="3" width="9.75" style="50" customWidth="1"/>
    <col min="4" max="4" width="4.875" style="50" customWidth="1"/>
    <col min="5" max="5" width="2.75" style="36" customWidth="1"/>
    <col min="6" max="6" width="4.125" style="36" customWidth="1"/>
    <col min="7" max="7" width="9.375" style="36" customWidth="1"/>
    <col min="8" max="12" width="6.625" style="36" customWidth="1"/>
    <col min="13" max="13" width="4.625" style="36" customWidth="1"/>
    <col min="14" max="16384" width="9" style="36"/>
  </cols>
  <sheetData>
    <row r="1" spans="1:13" ht="21" customHeight="1" x14ac:dyDescent="0.15">
      <c r="A1" s="252" t="s">
        <v>143</v>
      </c>
      <c r="B1" s="252"/>
      <c r="C1" s="252"/>
      <c r="D1" s="252"/>
      <c r="E1" s="252"/>
      <c r="F1" s="252"/>
      <c r="G1" s="252"/>
      <c r="H1" s="252"/>
      <c r="I1" s="252"/>
      <c r="J1" s="252"/>
      <c r="K1" s="252"/>
      <c r="L1" s="252"/>
      <c r="M1" s="35"/>
    </row>
    <row r="2" spans="1:13" ht="10.5" customHeight="1" x14ac:dyDescent="0.15">
      <c r="A2" s="37"/>
      <c r="B2" s="37"/>
      <c r="C2" s="37"/>
      <c r="D2" s="37"/>
      <c r="E2" s="37"/>
      <c r="F2" s="37"/>
      <c r="G2" s="37"/>
      <c r="H2" s="37"/>
      <c r="I2" s="37"/>
      <c r="J2" s="37"/>
      <c r="K2" s="37"/>
      <c r="L2" s="37"/>
      <c r="M2" s="35"/>
    </row>
    <row r="3" spans="1:13" ht="21" customHeight="1" x14ac:dyDescent="0.15">
      <c r="A3" s="92" t="s">
        <v>99</v>
      </c>
      <c r="B3" s="92"/>
      <c r="C3" s="92"/>
      <c r="D3" s="92"/>
      <c r="E3" s="92"/>
      <c r="F3" s="92"/>
      <c r="G3" s="92"/>
      <c r="H3" s="92"/>
      <c r="I3" s="92"/>
      <c r="J3" s="92"/>
      <c r="K3" s="93" t="s">
        <v>78</v>
      </c>
      <c r="L3" s="38">
        <v>1</v>
      </c>
      <c r="M3" s="35" t="s">
        <v>92</v>
      </c>
    </row>
    <row r="4" spans="1:13" ht="21" customHeight="1" thickBot="1" x14ac:dyDescent="0.2">
      <c r="A4" s="90" t="s">
        <v>90</v>
      </c>
      <c r="B4" s="262"/>
      <c r="C4" s="263"/>
      <c r="D4" s="264"/>
      <c r="E4" s="39"/>
      <c r="F4" s="186" t="s">
        <v>22</v>
      </c>
      <c r="G4" s="186"/>
      <c r="H4" s="186"/>
      <c r="I4" s="186" t="s">
        <v>23</v>
      </c>
      <c r="J4" s="186"/>
      <c r="K4" s="186"/>
      <c r="L4" s="186"/>
      <c r="M4" s="35"/>
    </row>
    <row r="5" spans="1:13" ht="21" customHeight="1" thickTop="1" x14ac:dyDescent="0.15">
      <c r="A5" s="90" t="s">
        <v>80</v>
      </c>
      <c r="B5" s="265"/>
      <c r="C5" s="265"/>
      <c r="D5" s="265"/>
      <c r="E5" s="39"/>
      <c r="F5" s="213" t="s">
        <v>234</v>
      </c>
      <c r="G5" s="213"/>
      <c r="H5" s="213"/>
      <c r="I5" s="214" t="str">
        <f>IF(HLOOKUP($L$3,'準備シート '!$1:$44,40,FALSE)="","",HLOOKUP($L$3,'準備シート '!$1:$44,40,FALSE))</f>
        <v/>
      </c>
      <c r="J5" s="214"/>
      <c r="K5" s="214"/>
      <c r="L5" s="214"/>
      <c r="M5" s="35"/>
    </row>
    <row r="6" spans="1:13" ht="21" customHeight="1" x14ac:dyDescent="0.15">
      <c r="A6" s="90" t="s">
        <v>50</v>
      </c>
      <c r="B6" s="253" t="str">
        <f>IF(HLOOKUP($L$3,'準備シート '!$1:$44,2,FALSE)="","",HLOOKUP($L$3,'準備シート '!$1:$44,2,FALSE))</f>
        <v/>
      </c>
      <c r="C6" s="253"/>
      <c r="D6" s="253"/>
      <c r="E6" s="39"/>
      <c r="F6" s="224" t="s">
        <v>233</v>
      </c>
      <c r="G6" s="225"/>
      <c r="H6" s="226"/>
      <c r="I6" s="233"/>
      <c r="J6" s="234"/>
      <c r="K6" s="234"/>
      <c r="L6" s="235"/>
      <c r="M6" s="35"/>
    </row>
    <row r="7" spans="1:13" ht="21" customHeight="1" x14ac:dyDescent="0.15">
      <c r="A7" s="91" t="s">
        <v>79</v>
      </c>
      <c r="B7" s="253" t="str">
        <f>IF(HLOOKUP($L$3,'準備シート '!$1:$44,3,FALSE)="","",HLOOKUP($L$3,'準備シート '!$1:$44,3,FALSE))</f>
        <v/>
      </c>
      <c r="C7" s="253"/>
      <c r="D7" s="253"/>
      <c r="E7" s="39"/>
      <c r="F7" s="227"/>
      <c r="G7" s="228"/>
      <c r="H7" s="229"/>
      <c r="I7" s="236"/>
      <c r="J7" s="237"/>
      <c r="K7" s="237"/>
      <c r="L7" s="238"/>
      <c r="M7" s="35"/>
    </row>
    <row r="8" spans="1:13" ht="21" customHeight="1" x14ac:dyDescent="0.15">
      <c r="A8" s="279" t="s">
        <v>28</v>
      </c>
      <c r="B8" s="254"/>
      <c r="C8" s="255"/>
      <c r="D8" s="256"/>
      <c r="E8" s="39"/>
      <c r="F8" s="230"/>
      <c r="G8" s="231"/>
      <c r="H8" s="232"/>
      <c r="I8" s="239"/>
      <c r="J8" s="240"/>
      <c r="K8" s="240"/>
      <c r="L8" s="241"/>
      <c r="M8" s="35"/>
    </row>
    <row r="9" spans="1:13" ht="21" customHeight="1" x14ac:dyDescent="0.15">
      <c r="A9" s="280"/>
      <c r="B9" s="257"/>
      <c r="C9" s="258"/>
      <c r="D9" s="259"/>
      <c r="E9" s="39"/>
      <c r="F9" s="224" t="s">
        <v>232</v>
      </c>
      <c r="G9" s="225"/>
      <c r="H9" s="226"/>
      <c r="I9" s="242"/>
      <c r="J9" s="243"/>
      <c r="K9" s="243"/>
      <c r="L9" s="244"/>
      <c r="M9" s="35"/>
    </row>
    <row r="10" spans="1:13" ht="21" customHeight="1" thickBot="1" x14ac:dyDescent="0.2">
      <c r="A10" s="220" t="s">
        <v>35</v>
      </c>
      <c r="B10" s="260"/>
      <c r="C10" s="220" t="s">
        <v>30</v>
      </c>
      <c r="D10" s="221"/>
      <c r="E10" s="39"/>
      <c r="F10" s="230"/>
      <c r="G10" s="231"/>
      <c r="H10" s="232"/>
      <c r="I10" s="245"/>
      <c r="J10" s="246"/>
      <c r="K10" s="246"/>
      <c r="L10" s="247"/>
      <c r="M10" s="35"/>
    </row>
    <row r="11" spans="1:13" ht="21" customHeight="1" thickTop="1" x14ac:dyDescent="0.15">
      <c r="A11" s="86" t="s">
        <v>29</v>
      </c>
      <c r="B11" s="87"/>
      <c r="C11" s="222" t="str">
        <f>IF(HLOOKUP($L$3,'準備シート '!$1:$44,10,FALSE)="","",HLOOKUP($L$3,'準備シート '!$1:$44,10,FALSE))</f>
        <v/>
      </c>
      <c r="D11" s="223"/>
      <c r="E11" s="39"/>
      <c r="F11" s="187" t="s">
        <v>231</v>
      </c>
      <c r="G11" s="215"/>
      <c r="H11" s="188"/>
      <c r="I11" s="266"/>
      <c r="J11" s="267"/>
      <c r="K11" s="267"/>
      <c r="L11" s="268"/>
      <c r="M11" s="35"/>
    </row>
    <row r="12" spans="1:13" ht="21" customHeight="1" x14ac:dyDescent="0.15">
      <c r="A12" s="187" t="s">
        <v>96</v>
      </c>
      <c r="B12" s="188"/>
      <c r="C12" s="261" t="str">
        <f>IF(HLOOKUP($L$3,'準備シート '!$1:$44,11,FALSE)="","",HLOOKUP($L$3,'準備シート '!$1:$44,11,FALSE))</f>
        <v/>
      </c>
      <c r="D12" s="261"/>
      <c r="E12" s="39"/>
      <c r="F12" s="187" t="s">
        <v>230</v>
      </c>
      <c r="G12" s="215"/>
      <c r="H12" s="188"/>
      <c r="I12" s="190"/>
      <c r="J12" s="191"/>
      <c r="K12" s="192"/>
      <c r="L12" s="83" t="s">
        <v>20</v>
      </c>
      <c r="M12" s="35"/>
    </row>
    <row r="13" spans="1:13" ht="21" customHeight="1" x14ac:dyDescent="0.15">
      <c r="A13" s="187" t="s">
        <v>0</v>
      </c>
      <c r="B13" s="188"/>
      <c r="C13" s="261" t="str">
        <f>IF(HLOOKUP($L$3,'準備シート '!$1:$44,12,FALSE)="","",HLOOKUP($L$3,'準備シート '!$1:$44,12,FALSE))</f>
        <v/>
      </c>
      <c r="D13" s="261"/>
      <c r="E13" s="39"/>
      <c r="F13" s="187" t="s">
        <v>238</v>
      </c>
      <c r="G13" s="215"/>
      <c r="H13" s="188"/>
      <c r="I13" s="216" t="str">
        <f>IF(HLOOKUP($L$3,'準備シート '!$1:$44,41,FALSE)="","",HLOOKUP($L$3,'準備シート '!$1:$44,41,FALSE))</f>
        <v/>
      </c>
      <c r="J13" s="217"/>
      <c r="K13" s="218"/>
      <c r="L13" s="83" t="s">
        <v>192</v>
      </c>
      <c r="M13" s="35"/>
    </row>
    <row r="14" spans="1:13" ht="21" customHeight="1" x14ac:dyDescent="0.15">
      <c r="A14" s="187" t="s">
        <v>1</v>
      </c>
      <c r="B14" s="188"/>
      <c r="C14" s="261" t="str">
        <f>IF(HLOOKUP($L$3,'準備シート '!$1:$44,13,FALSE)="","",HLOOKUP($L$3,'準備シート '!$1:$44,13,FALSE))</f>
        <v/>
      </c>
      <c r="D14" s="261"/>
      <c r="E14" s="39"/>
      <c r="F14" s="187" t="s">
        <v>193</v>
      </c>
      <c r="G14" s="215"/>
      <c r="H14" s="188"/>
      <c r="I14" s="190"/>
      <c r="J14" s="191"/>
      <c r="K14" s="192"/>
      <c r="L14" s="40" t="s">
        <v>195</v>
      </c>
      <c r="M14" s="35" t="s">
        <v>196</v>
      </c>
    </row>
    <row r="15" spans="1:13" ht="21" customHeight="1" x14ac:dyDescent="0.15">
      <c r="A15" s="187" t="s">
        <v>2</v>
      </c>
      <c r="B15" s="188"/>
      <c r="C15" s="261" t="str">
        <f>IF(HLOOKUP($L$3,'準備シート '!$1:$44,14,FALSE)="","",HLOOKUP($L$3,'準備シート '!$1:$44,14,FALSE))</f>
        <v/>
      </c>
      <c r="D15" s="261"/>
      <c r="E15" s="39"/>
      <c r="F15" s="282" t="s">
        <v>229</v>
      </c>
      <c r="G15" s="283"/>
      <c r="H15" s="284"/>
      <c r="I15" s="266"/>
      <c r="J15" s="267"/>
      <c r="K15" s="268"/>
      <c r="L15" s="83" t="s">
        <v>21</v>
      </c>
      <c r="M15" s="35"/>
    </row>
    <row r="16" spans="1:13" ht="21" customHeight="1" x14ac:dyDescent="0.15">
      <c r="A16" s="187" t="s">
        <v>3</v>
      </c>
      <c r="B16" s="188"/>
      <c r="C16" s="261" t="str">
        <f>IF(HLOOKUP($L$3,'準備シート '!$1:$44,15,FALSE)="","",HLOOKUP($L$3,'準備シート '!$1:$44,15,FALSE))</f>
        <v/>
      </c>
      <c r="D16" s="261"/>
      <c r="E16" s="39"/>
      <c r="F16" s="210" t="s">
        <v>222</v>
      </c>
      <c r="G16" s="187" t="s">
        <v>198</v>
      </c>
      <c r="H16" s="188"/>
      <c r="I16" s="190"/>
      <c r="J16" s="191"/>
      <c r="K16" s="192"/>
      <c r="L16" s="84" t="s">
        <v>47</v>
      </c>
      <c r="M16" s="35"/>
    </row>
    <row r="17" spans="1:13" ht="21" customHeight="1" x14ac:dyDescent="0.15">
      <c r="A17" s="187" t="s">
        <v>97</v>
      </c>
      <c r="B17" s="188"/>
      <c r="C17" s="204" t="str">
        <f>IF(HLOOKUP($L$3,'準備シート '!$1:$44,16,FALSE)="","",HLOOKUP($L$3,'準備シート '!$1:$44,16,FALSE))</f>
        <v/>
      </c>
      <c r="D17" s="205"/>
      <c r="E17" s="39"/>
      <c r="F17" s="211"/>
      <c r="G17" s="187" t="s">
        <v>197</v>
      </c>
      <c r="H17" s="188"/>
      <c r="I17" s="190"/>
      <c r="J17" s="191"/>
      <c r="K17" s="192"/>
      <c r="L17" s="85" t="s">
        <v>174</v>
      </c>
      <c r="M17" s="35"/>
    </row>
    <row r="18" spans="1:13" ht="21" customHeight="1" x14ac:dyDescent="0.15">
      <c r="A18" s="187" t="s">
        <v>27</v>
      </c>
      <c r="B18" s="188"/>
      <c r="C18" s="204" t="str">
        <f>IF(HLOOKUP($L$3,'準備シート '!$1:$44,17,FALSE)="","",HLOOKUP($L$3,'準備シート '!$1:$44,17,FALSE))</f>
        <v/>
      </c>
      <c r="D18" s="205"/>
      <c r="E18" s="39"/>
      <c r="F18" s="211"/>
      <c r="G18" s="187" t="s">
        <v>246</v>
      </c>
      <c r="H18" s="188"/>
      <c r="I18" s="190"/>
      <c r="J18" s="191"/>
      <c r="K18" s="192"/>
      <c r="L18" s="85" t="s">
        <v>24</v>
      </c>
    </row>
    <row r="19" spans="1:13" ht="21" customHeight="1" x14ac:dyDescent="0.15">
      <c r="A19" s="187" t="s">
        <v>98</v>
      </c>
      <c r="B19" s="188"/>
      <c r="C19" s="204" t="str">
        <f>IF(HLOOKUP($L$3,'準備シート '!$1:$44,18,FALSE)="","",HLOOKUP($L$3,'準備シート '!$1:$44,18,FALSE))</f>
        <v/>
      </c>
      <c r="D19" s="205"/>
      <c r="E19" s="39"/>
      <c r="F19" s="212"/>
      <c r="G19" s="248" t="s">
        <v>245</v>
      </c>
      <c r="H19" s="249"/>
      <c r="I19" s="195"/>
      <c r="J19" s="196"/>
      <c r="K19" s="196"/>
      <c r="L19" s="197"/>
      <c r="M19" s="35"/>
    </row>
    <row r="20" spans="1:13" ht="21" customHeight="1" x14ac:dyDescent="0.15">
      <c r="A20" s="187" t="s">
        <v>7</v>
      </c>
      <c r="B20" s="188"/>
      <c r="C20" s="204" t="str">
        <f>IF(HLOOKUP($L$3,'準備シート '!$1:$44,19,FALSE)="","",HLOOKUP($L$3,'準備シート '!$1:$44,19,FALSE))</f>
        <v/>
      </c>
      <c r="D20" s="205"/>
      <c r="E20" s="39"/>
      <c r="F20" s="198" t="s">
        <v>28</v>
      </c>
      <c r="G20" s="199"/>
      <c r="H20" s="270"/>
      <c r="I20" s="271"/>
      <c r="J20" s="271"/>
      <c r="K20" s="271"/>
      <c r="L20" s="272"/>
      <c r="M20" s="35"/>
    </row>
    <row r="21" spans="1:13" ht="21" customHeight="1" x14ac:dyDescent="0.15">
      <c r="A21" s="187" t="s">
        <v>8</v>
      </c>
      <c r="B21" s="188"/>
      <c r="C21" s="204" t="str">
        <f>IF(HLOOKUP($L$3,'準備シート '!$1:$44,20,FALSE)="","",HLOOKUP($L$3,'準備シート '!$1:$44,20,FALSE))</f>
        <v/>
      </c>
      <c r="D21" s="205"/>
      <c r="E21" s="39"/>
      <c r="F21" s="200"/>
      <c r="G21" s="201"/>
      <c r="H21" s="273"/>
      <c r="I21" s="274"/>
      <c r="J21" s="274"/>
      <c r="K21" s="274"/>
      <c r="L21" s="275"/>
      <c r="M21" s="35"/>
    </row>
    <row r="22" spans="1:13" ht="21" customHeight="1" x14ac:dyDescent="0.15">
      <c r="A22" s="187" t="s">
        <v>9</v>
      </c>
      <c r="B22" s="188"/>
      <c r="C22" s="204" t="str">
        <f>IF(HLOOKUP($L$3,'準備シート '!$1:$44,21,FALSE)="","",HLOOKUP($L$3,'準備シート '!$1:$44,21,FALSE))</f>
        <v/>
      </c>
      <c r="D22" s="205"/>
      <c r="E22" s="39"/>
      <c r="F22" s="202"/>
      <c r="G22" s="203"/>
      <c r="H22" s="276"/>
      <c r="I22" s="277"/>
      <c r="J22" s="277"/>
      <c r="K22" s="277"/>
      <c r="L22" s="278"/>
      <c r="M22" s="35"/>
    </row>
    <row r="23" spans="1:13" ht="21" customHeight="1" thickBot="1" x14ac:dyDescent="0.2">
      <c r="A23" s="187" t="s">
        <v>10</v>
      </c>
      <c r="B23" s="188"/>
      <c r="C23" s="204" t="str">
        <f>IF(HLOOKUP($L$3,'準備シート '!$1:$44,22,FALSE)="","",HLOOKUP($L$3,'準備シート '!$1:$44,22,FALSE))</f>
        <v/>
      </c>
      <c r="D23" s="205"/>
      <c r="E23" s="39"/>
      <c r="F23" s="193" t="s">
        <v>175</v>
      </c>
      <c r="G23" s="194"/>
      <c r="H23" s="94" t="s">
        <v>204</v>
      </c>
      <c r="I23" s="94" t="s">
        <v>205</v>
      </c>
      <c r="J23" s="94" t="s">
        <v>206</v>
      </c>
      <c r="K23" s="94" t="s">
        <v>207</v>
      </c>
      <c r="L23" s="94" t="s">
        <v>208</v>
      </c>
      <c r="M23" s="36" t="s">
        <v>209</v>
      </c>
    </row>
    <row r="24" spans="1:13" ht="21" customHeight="1" thickTop="1" x14ac:dyDescent="0.15">
      <c r="A24" s="189" t="s">
        <v>44</v>
      </c>
      <c r="B24" s="189"/>
      <c r="C24" s="204" t="str">
        <f>IF(HLOOKUP($L$3,'準備シート '!$1:$44,23,FALSE)="","",HLOOKUP($L$3,'準備シート '!$1:$44,23,FALSE))</f>
        <v/>
      </c>
      <c r="D24" s="205"/>
      <c r="E24" s="39"/>
      <c r="F24" s="285" t="s">
        <v>66</v>
      </c>
      <c r="G24" s="286"/>
      <c r="H24" s="22"/>
      <c r="I24" s="41"/>
      <c r="J24" s="41"/>
      <c r="K24" s="41"/>
      <c r="L24" s="22"/>
      <c r="M24" s="35" t="s">
        <v>170</v>
      </c>
    </row>
    <row r="25" spans="1:13" ht="21" customHeight="1" x14ac:dyDescent="0.15">
      <c r="A25" s="189" t="s">
        <v>277</v>
      </c>
      <c r="B25" s="189"/>
      <c r="C25" s="204" t="str">
        <f>IF(HLOOKUP($L$3,'準備シート '!$1:$44,24,FALSE)="","",HLOOKUP($L$3,'準備シート '!$1:$44,24,FALSE))</f>
        <v/>
      </c>
      <c r="D25" s="205"/>
      <c r="E25" s="39"/>
      <c r="F25" s="248" t="s">
        <v>67</v>
      </c>
      <c r="G25" s="249"/>
      <c r="H25" s="18"/>
      <c r="I25" s="18"/>
      <c r="J25" s="18"/>
      <c r="K25" s="18"/>
      <c r="L25" s="18"/>
      <c r="M25" s="35"/>
    </row>
    <row r="26" spans="1:13" ht="21" customHeight="1" x14ac:dyDescent="0.15">
      <c r="A26" s="187" t="s">
        <v>45</v>
      </c>
      <c r="B26" s="188"/>
      <c r="C26" s="204" t="str">
        <f>IF(HLOOKUP($L$3,'準備シート '!$1:$44,25,FALSE)="","",HLOOKUP($L$3,'準備シート '!$1:$44,25,FALSE))</f>
        <v/>
      </c>
      <c r="D26" s="205"/>
      <c r="E26" s="39"/>
      <c r="F26" s="248" t="s">
        <v>68</v>
      </c>
      <c r="G26" s="249"/>
      <c r="H26" s="18"/>
      <c r="I26" s="18"/>
      <c r="J26" s="18"/>
      <c r="K26" s="18"/>
      <c r="L26" s="18"/>
      <c r="M26" s="35"/>
    </row>
    <row r="27" spans="1:13" ht="21" customHeight="1" x14ac:dyDescent="0.15">
      <c r="A27" s="189" t="s">
        <v>278</v>
      </c>
      <c r="B27" s="189"/>
      <c r="C27" s="204" t="str">
        <f>IF(HLOOKUP($L$3,'準備シート '!$1:$44,26,FALSE)="","",HLOOKUP($L$3,'準備シート '!$1:$44,26,FALSE))</f>
        <v/>
      </c>
      <c r="D27" s="205"/>
      <c r="E27" s="39"/>
      <c r="F27" s="248" t="s">
        <v>69</v>
      </c>
      <c r="G27" s="249"/>
      <c r="H27" s="18"/>
      <c r="I27" s="18"/>
      <c r="J27" s="18"/>
      <c r="K27" s="18"/>
      <c r="L27" s="18"/>
      <c r="M27" s="35"/>
    </row>
    <row r="28" spans="1:13" ht="21" customHeight="1" x14ac:dyDescent="0.15">
      <c r="A28" s="189" t="s">
        <v>13</v>
      </c>
      <c r="B28" s="189"/>
      <c r="C28" s="204" t="str">
        <f>IF(HLOOKUP($L$3,'準備シート '!$1:$44,27,FALSE)="","",HLOOKUP($L$3,'準備シート '!$1:$44,27,FALSE))</f>
        <v/>
      </c>
      <c r="D28" s="205"/>
      <c r="E28" s="39"/>
      <c r="F28" s="250" t="s">
        <v>70</v>
      </c>
      <c r="G28" s="251"/>
      <c r="H28" s="42"/>
      <c r="I28" s="42"/>
      <c r="J28" s="42"/>
      <c r="K28" s="42"/>
      <c r="L28" s="42"/>
      <c r="M28" s="35"/>
    </row>
    <row r="29" spans="1:13" ht="21" customHeight="1" thickBot="1" x14ac:dyDescent="0.2">
      <c r="A29" s="193" t="s">
        <v>189</v>
      </c>
      <c r="B29" s="194"/>
      <c r="C29" s="193" t="s">
        <v>26</v>
      </c>
      <c r="D29" s="194"/>
      <c r="E29" s="39"/>
      <c r="F29" s="206" t="s">
        <v>220</v>
      </c>
      <c r="G29" s="206"/>
      <c r="H29" s="206"/>
      <c r="I29" s="208" t="str">
        <f>IFERROR(AVERAGE(H24:L28),"")</f>
        <v/>
      </c>
      <c r="J29" s="208"/>
      <c r="K29" s="206" t="s">
        <v>221</v>
      </c>
      <c r="L29" s="206"/>
      <c r="M29" s="36" t="s">
        <v>284</v>
      </c>
    </row>
    <row r="30" spans="1:13" ht="21" customHeight="1" thickTop="1" x14ac:dyDescent="0.15">
      <c r="A30" s="230" t="s">
        <v>18</v>
      </c>
      <c r="B30" s="232"/>
      <c r="C30" s="81" t="str">
        <f>IF(HLOOKUP($L$3,'準備シート '!$1:$44,28,FALSE)="","",HLOOKUP($L$3,'準備シート '!$1:$44,28,FALSE))</f>
        <v/>
      </c>
      <c r="D30" s="84" t="s">
        <v>17</v>
      </c>
      <c r="E30" s="39"/>
      <c r="F30" s="206" t="s">
        <v>199</v>
      </c>
      <c r="G30" s="206"/>
      <c r="H30" s="206"/>
      <c r="I30" s="208" t="str">
        <f>IFERROR(IF(OR(AND(C31="",C34=""),AND(C33&lt;C31,C33&lt;C34)),IF(I13&lt;15,I29*I13/15,I29),""),"")</f>
        <v/>
      </c>
      <c r="J30" s="208"/>
      <c r="K30" s="206" t="s">
        <v>221</v>
      </c>
      <c r="L30" s="206"/>
      <c r="M30" s="36" t="s">
        <v>287</v>
      </c>
    </row>
    <row r="31" spans="1:13" ht="21" customHeight="1" x14ac:dyDescent="0.15">
      <c r="A31" s="187" t="s">
        <v>19</v>
      </c>
      <c r="B31" s="188"/>
      <c r="C31" s="81" t="str">
        <f>IF(HLOOKUP($L$3,'準備シート '!$1:$44,29,FALSE)="","",HLOOKUP($L$3,'準備シート '!$1:$44,29,FALSE))</f>
        <v/>
      </c>
      <c r="D31" s="85" t="s">
        <v>17</v>
      </c>
      <c r="E31" s="39"/>
      <c r="F31" s="206" t="s">
        <v>46</v>
      </c>
      <c r="G31" s="206"/>
      <c r="H31" s="206"/>
      <c r="I31" s="208" t="str">
        <f>IF(COUNTA($H$24:$L$28)&gt;=12,選択肢!T8,IF(COUNTA($H$24:$L$28)&gt;=8,選択肢!T7,IF(COUNTA($H$24:$L$28)&gt;=5,選択肢!T6,IF(COUNTA($H$24:$L$28)&gt;=4,選択肢!T5,IF(COUNTA($H$24:$L$28)&gt;=3,選択肢!T4,IF(COUNTA($H$24:$L$28)&gt;=2,選択肢!T3,"判定不可"))))))</f>
        <v>判定不可</v>
      </c>
      <c r="J31" s="208"/>
      <c r="K31" s="206" t="s">
        <v>25</v>
      </c>
      <c r="L31" s="206"/>
      <c r="M31" s="36" t="s">
        <v>172</v>
      </c>
    </row>
    <row r="32" spans="1:13" ht="21" customHeight="1" x14ac:dyDescent="0.15">
      <c r="A32" s="187" t="s">
        <v>14</v>
      </c>
      <c r="B32" s="188"/>
      <c r="C32" s="81" t="str">
        <f>IF(HLOOKUP($L$3,'準備シート '!$1:$44,30,FALSE)="","",HLOOKUP($L$3,'準備シート '!$1:$44,30,FALSE))</f>
        <v/>
      </c>
      <c r="D32" s="85" t="s">
        <v>17</v>
      </c>
      <c r="E32" s="39"/>
      <c r="F32" s="219" t="s">
        <v>177</v>
      </c>
      <c r="G32" s="219"/>
      <c r="H32" s="219"/>
      <c r="I32" s="208" t="str">
        <f>IFERROR(IF(I30="",I29*I31,I30*IF(I31="","1",I31)),"")</f>
        <v/>
      </c>
      <c r="J32" s="208"/>
      <c r="K32" s="209" t="s">
        <v>142</v>
      </c>
      <c r="L32" s="209"/>
      <c r="M32" s="36" t="s">
        <v>285</v>
      </c>
    </row>
    <row r="33" spans="1:13" ht="21" customHeight="1" x14ac:dyDescent="0.15">
      <c r="A33" s="187" t="s">
        <v>15</v>
      </c>
      <c r="B33" s="188"/>
      <c r="C33" s="82" t="str">
        <f>IF(HLOOKUP($L$3,'準備シート '!$1:$44,31,FALSE)="","",HLOOKUP($L$3,'準備シート '!$1:$44,31,FALSE))</f>
        <v/>
      </c>
      <c r="D33" s="85" t="s">
        <v>17</v>
      </c>
      <c r="E33" s="39"/>
      <c r="F33" s="219" t="s">
        <v>178</v>
      </c>
      <c r="G33" s="219"/>
      <c r="H33" s="219"/>
      <c r="I33" s="269" t="str">
        <f>IF(OR(C36="",I32=""),"",I32/C36*100)</f>
        <v/>
      </c>
      <c r="J33" s="269"/>
      <c r="K33" s="209" t="s">
        <v>179</v>
      </c>
      <c r="L33" s="209"/>
      <c r="M33" s="36" t="s">
        <v>286</v>
      </c>
    </row>
    <row r="34" spans="1:13" ht="21" customHeight="1" thickBot="1" x14ac:dyDescent="0.2">
      <c r="A34" s="189" t="s">
        <v>16</v>
      </c>
      <c r="B34" s="189"/>
      <c r="C34" s="82" t="str">
        <f>IF(HLOOKUP($L$3,'準備シート '!$1:$44,32,FALSE)="","",HLOOKUP($L$3,'準備シート '!$1:$44,32,FALSE))</f>
        <v/>
      </c>
      <c r="D34" s="85" t="s">
        <v>17</v>
      </c>
      <c r="E34" s="39"/>
      <c r="F34" s="281" t="s">
        <v>31</v>
      </c>
      <c r="G34" s="281"/>
      <c r="H34" s="281"/>
      <c r="I34" s="207" t="str">
        <f>IF(OR($I$32="",$C$36=""),"",IF($I$32&lt;$C$36*0.03,"１A",IF($I$32&lt;$C$36*0.1,"１B",IF($I$32&lt;$C$36*0.3,"１C",IF($I$32&lt;$C$36*0.5,"２A",IF($I$32&lt;$C$36,"２B","３"))))))</f>
        <v/>
      </c>
      <c r="J34" s="207"/>
      <c r="K34" s="207"/>
      <c r="L34" s="207"/>
      <c r="M34" s="36" t="s">
        <v>172</v>
      </c>
    </row>
    <row r="35" spans="1:13" ht="21" customHeight="1" x14ac:dyDescent="0.15">
      <c r="A35" s="189" t="s">
        <v>181</v>
      </c>
      <c r="B35" s="189"/>
      <c r="C35" s="82" t="str">
        <f>IF(HLOOKUP($L$3,'準備シート '!$1:$44,33,FALSE)="","",HLOOKUP($L$3,'準備シート '!$1:$44,33,FALSE))</f>
        <v/>
      </c>
      <c r="D35" s="85" t="s">
        <v>17</v>
      </c>
      <c r="E35" s="39"/>
      <c r="F35" s="163" t="s">
        <v>282</v>
      </c>
      <c r="G35" s="164"/>
      <c r="H35" s="165"/>
      <c r="I35" s="157" t="str">
        <f>IF(I34="","",VLOOKUP(I34,選択肢!R3:S8,2,FALSE))</f>
        <v/>
      </c>
      <c r="J35" s="158"/>
      <c r="K35" s="158"/>
      <c r="L35" s="159"/>
      <c r="M35" s="36" t="s">
        <v>172</v>
      </c>
    </row>
    <row r="36" spans="1:13" ht="21.75" customHeight="1" x14ac:dyDescent="0.15">
      <c r="A36" s="185" t="s">
        <v>191</v>
      </c>
      <c r="B36" s="185"/>
      <c r="C36" s="82" t="str">
        <f>IF(HLOOKUP($L$3,'準備シート '!$1:$44,34,FALSE)="","",HLOOKUP($L$3,'準備シート '!$1:$44,34,FALSE))</f>
        <v/>
      </c>
      <c r="D36" s="88" t="s">
        <v>17</v>
      </c>
      <c r="E36" s="67"/>
      <c r="F36" s="166"/>
      <c r="G36" s="167"/>
      <c r="H36" s="168"/>
      <c r="I36" s="160"/>
      <c r="J36" s="161"/>
      <c r="K36" s="161"/>
      <c r="L36" s="162"/>
    </row>
    <row r="37" spans="1:13" ht="21" customHeight="1" thickBot="1" x14ac:dyDescent="0.2">
      <c r="A37" s="189" t="s">
        <v>84</v>
      </c>
      <c r="B37" s="189"/>
      <c r="C37" s="82" t="str">
        <f>IF(HLOOKUP($L$3,'準備シート '!$1:$44,35,FALSE)="","",HLOOKUP($L$3,'準備シート '!$1:$44,35,FALSE))</f>
        <v/>
      </c>
      <c r="D37" s="89"/>
      <c r="E37" s="43"/>
      <c r="F37" s="169"/>
      <c r="G37" s="170"/>
      <c r="H37" s="171"/>
      <c r="I37" s="172" t="str">
        <f>IF(OR(C12="",C17="",C18="",C19="",C25="",C27="",C37=""),選択肢!U4,IF(AND(OR(C12=選択肢!D8,C12=選択肢!D9,C12=選択肢!D10,C12=選択肢!D11),OR(C17=選択肢!D8,C17=選択肢!D9,C17=選択肢!D10,C17=選択肢!D11),OR(C18=選択肢!D8,C18=選択肢!D9,C18=選択肢!D10,C18=選択肢!D11),OR(C19=選択肢!D8,C19=選択肢!D9,C19=選択肢!D10,C19=選択肢!D11),OR(C25=選択肢!D8,C25=選択肢!D9,C25=選択肢!D10,C25=選択肢!D11),OR(C27=選択肢!D8,C27=選択肢!D9,C27=選択肢!D10,C27=選択肢!D11),C37="無"),"",選択肢!U3))</f>
        <v>準備シートの必須項目が未入力</v>
      </c>
      <c r="J37" s="173"/>
      <c r="K37" s="173"/>
      <c r="L37" s="174"/>
      <c r="M37" s="36" t="s">
        <v>283</v>
      </c>
    </row>
    <row r="38" spans="1:13" ht="10.5" customHeight="1" x14ac:dyDescent="0.15">
      <c r="A38" s="45"/>
      <c r="B38" s="46"/>
      <c r="C38" s="46"/>
      <c r="D38" s="46"/>
      <c r="E38" s="43"/>
      <c r="F38" s="44"/>
      <c r="G38" s="44"/>
      <c r="H38" s="44"/>
      <c r="I38" s="43"/>
      <c r="J38" s="43"/>
      <c r="K38" s="43"/>
      <c r="L38" s="47"/>
    </row>
    <row r="39" spans="1:13" ht="21" customHeight="1" thickBot="1" x14ac:dyDescent="0.2">
      <c r="A39" s="184" t="s">
        <v>57</v>
      </c>
      <c r="B39" s="184"/>
      <c r="C39" s="184"/>
      <c r="D39" s="184"/>
      <c r="E39" s="184"/>
      <c r="F39" s="184"/>
      <c r="G39" s="184"/>
      <c r="H39" s="184"/>
      <c r="I39" s="184"/>
      <c r="J39" s="184"/>
      <c r="K39" s="184"/>
      <c r="L39" s="184"/>
      <c r="M39" s="48"/>
    </row>
    <row r="40" spans="1:13" ht="21" customHeight="1" x14ac:dyDescent="0.15">
      <c r="A40" s="175"/>
      <c r="B40" s="176"/>
      <c r="C40" s="176"/>
      <c r="D40" s="176"/>
      <c r="E40" s="176"/>
      <c r="F40" s="176"/>
      <c r="G40" s="176"/>
      <c r="H40" s="176"/>
      <c r="I40" s="176"/>
      <c r="J40" s="176"/>
      <c r="K40" s="176"/>
      <c r="L40" s="177"/>
    </row>
    <row r="41" spans="1:13" ht="21" customHeight="1" x14ac:dyDescent="0.15">
      <c r="A41" s="178"/>
      <c r="B41" s="179"/>
      <c r="C41" s="179"/>
      <c r="D41" s="179"/>
      <c r="E41" s="179"/>
      <c r="F41" s="179"/>
      <c r="G41" s="179"/>
      <c r="H41" s="179"/>
      <c r="I41" s="179"/>
      <c r="J41" s="179"/>
      <c r="K41" s="179"/>
      <c r="L41" s="180"/>
    </row>
    <row r="42" spans="1:13" ht="21" customHeight="1" x14ac:dyDescent="0.15">
      <c r="A42" s="178"/>
      <c r="B42" s="179"/>
      <c r="C42" s="179"/>
      <c r="D42" s="179"/>
      <c r="E42" s="179"/>
      <c r="F42" s="179"/>
      <c r="G42" s="179"/>
      <c r="H42" s="179"/>
      <c r="I42" s="179"/>
      <c r="J42" s="179"/>
      <c r="K42" s="179"/>
      <c r="L42" s="180"/>
    </row>
    <row r="43" spans="1:13" ht="21" customHeight="1" thickBot="1" x14ac:dyDescent="0.2">
      <c r="A43" s="181"/>
      <c r="B43" s="182"/>
      <c r="C43" s="182"/>
      <c r="D43" s="182"/>
      <c r="E43" s="182"/>
      <c r="F43" s="182"/>
      <c r="G43" s="182"/>
      <c r="H43" s="182"/>
      <c r="I43" s="182"/>
      <c r="J43" s="182"/>
      <c r="K43" s="182"/>
      <c r="L43" s="183"/>
    </row>
  </sheetData>
  <mergeCells count="111">
    <mergeCell ref="A21:B21"/>
    <mergeCell ref="A18:B18"/>
    <mergeCell ref="F15:H15"/>
    <mergeCell ref="I11:L11"/>
    <mergeCell ref="A19:B19"/>
    <mergeCell ref="A24:B24"/>
    <mergeCell ref="A25:B25"/>
    <mergeCell ref="F24:G24"/>
    <mergeCell ref="F25:G25"/>
    <mergeCell ref="A13:B13"/>
    <mergeCell ref="I16:K16"/>
    <mergeCell ref="G16:H16"/>
    <mergeCell ref="G17:H17"/>
    <mergeCell ref="G18:H18"/>
    <mergeCell ref="G19:H19"/>
    <mergeCell ref="F33:H33"/>
    <mergeCell ref="A37:B37"/>
    <mergeCell ref="I33:J33"/>
    <mergeCell ref="H20:L22"/>
    <mergeCell ref="A8:A9"/>
    <mergeCell ref="K31:L31"/>
    <mergeCell ref="I29:J29"/>
    <mergeCell ref="F29:H29"/>
    <mergeCell ref="F30:H30"/>
    <mergeCell ref="F31:H31"/>
    <mergeCell ref="I31:J31"/>
    <mergeCell ref="K30:L30"/>
    <mergeCell ref="I30:J30"/>
    <mergeCell ref="C16:D16"/>
    <mergeCell ref="C17:D17"/>
    <mergeCell ref="C18:D18"/>
    <mergeCell ref="C19:D19"/>
    <mergeCell ref="C20:D20"/>
    <mergeCell ref="C21:D21"/>
    <mergeCell ref="C22:D22"/>
    <mergeCell ref="C25:D25"/>
    <mergeCell ref="C26:D26"/>
    <mergeCell ref="A34:B34"/>
    <mergeCell ref="F34:H34"/>
    <mergeCell ref="A27:B27"/>
    <mergeCell ref="F26:G26"/>
    <mergeCell ref="F27:G27"/>
    <mergeCell ref="F28:G28"/>
    <mergeCell ref="A30:B30"/>
    <mergeCell ref="A31:B31"/>
    <mergeCell ref="A1:L1"/>
    <mergeCell ref="B7:D7"/>
    <mergeCell ref="B8:D9"/>
    <mergeCell ref="B6:D6"/>
    <mergeCell ref="A15:B15"/>
    <mergeCell ref="A16:B16"/>
    <mergeCell ref="A10:B10"/>
    <mergeCell ref="A12:B12"/>
    <mergeCell ref="A14:B14"/>
    <mergeCell ref="C12:D12"/>
    <mergeCell ref="C13:D13"/>
    <mergeCell ref="C14:D14"/>
    <mergeCell ref="C15:D15"/>
    <mergeCell ref="I14:K14"/>
    <mergeCell ref="B4:D4"/>
    <mergeCell ref="B5:D5"/>
    <mergeCell ref="F4:H4"/>
    <mergeCell ref="I15:K15"/>
    <mergeCell ref="A35:B35"/>
    <mergeCell ref="F23:G23"/>
    <mergeCell ref="F16:F19"/>
    <mergeCell ref="A20:B20"/>
    <mergeCell ref="A26:B26"/>
    <mergeCell ref="A33:B33"/>
    <mergeCell ref="A32:B32"/>
    <mergeCell ref="F5:H5"/>
    <mergeCell ref="I5:L5"/>
    <mergeCell ref="F13:H13"/>
    <mergeCell ref="F14:H14"/>
    <mergeCell ref="I13:K13"/>
    <mergeCell ref="F32:H32"/>
    <mergeCell ref="C10:D10"/>
    <mergeCell ref="C11:D11"/>
    <mergeCell ref="F6:H8"/>
    <mergeCell ref="I6:L8"/>
    <mergeCell ref="F9:H10"/>
    <mergeCell ref="I9:L10"/>
    <mergeCell ref="F11:H11"/>
    <mergeCell ref="F12:H12"/>
    <mergeCell ref="I12:K12"/>
    <mergeCell ref="C29:D29"/>
    <mergeCell ref="C24:D24"/>
    <mergeCell ref="I35:L36"/>
    <mergeCell ref="F35:H37"/>
    <mergeCell ref="I37:L37"/>
    <mergeCell ref="A40:L43"/>
    <mergeCell ref="A39:L39"/>
    <mergeCell ref="A36:B36"/>
    <mergeCell ref="I4:L4"/>
    <mergeCell ref="A22:B22"/>
    <mergeCell ref="A23:B23"/>
    <mergeCell ref="A28:B28"/>
    <mergeCell ref="I17:K17"/>
    <mergeCell ref="A29:B29"/>
    <mergeCell ref="A17:B17"/>
    <mergeCell ref="I18:K18"/>
    <mergeCell ref="I19:L19"/>
    <mergeCell ref="F20:G22"/>
    <mergeCell ref="C28:D28"/>
    <mergeCell ref="C23:D23"/>
    <mergeCell ref="K29:L29"/>
    <mergeCell ref="C27:D27"/>
    <mergeCell ref="I34:L34"/>
    <mergeCell ref="I32:J32"/>
    <mergeCell ref="K32:L32"/>
    <mergeCell ref="K33:L33"/>
  </mergeCells>
  <phoneticPr fontId="1"/>
  <conditionalFormatting sqref="I33:J33 I34:L34 I35">
    <cfRule type="containsText" dxfId="41" priority="8" operator="containsText" text="自動入力">
      <formula>NOT(ISERROR(SEARCH("自動入力",I33)))</formula>
    </cfRule>
  </conditionalFormatting>
  <conditionalFormatting sqref="I37">
    <cfRule type="containsText" dxfId="40" priority="7" operator="containsText" text="自動入力">
      <formula>NOT(ISERROR(SEARCH("自動入力",I37)))</formula>
    </cfRule>
  </conditionalFormatting>
  <conditionalFormatting sqref="L17">
    <cfRule type="containsText" dxfId="39" priority="5" operator="containsText" text="選択">
      <formula>NOT(ISERROR(SEARCH("選択",L17)))</formula>
    </cfRule>
  </conditionalFormatting>
  <conditionalFormatting sqref="L15">
    <cfRule type="containsText" dxfId="38" priority="4" operator="containsText" text="選択">
      <formula>NOT(ISERROR(SEARCH("選択",L15)))</formula>
    </cfRule>
  </conditionalFormatting>
  <conditionalFormatting sqref="L16">
    <cfRule type="containsText" dxfId="37" priority="3" operator="containsText" text="選択">
      <formula>NOT(ISERROR(SEARCH("選択",L16)))</formula>
    </cfRule>
  </conditionalFormatting>
  <conditionalFormatting sqref="L14">
    <cfRule type="containsText" dxfId="36" priority="2" operator="containsText" text="選択">
      <formula>NOT(ISERROR(SEARCH("選択",L14)))</formula>
    </cfRule>
  </conditionalFormatting>
  <dataValidations xWindow="644" yWindow="662" count="4">
    <dataValidation allowBlank="1" showInputMessage="1" showErrorMessage="1" prompt="作業時間が15分未満かつばく露基準値が最大許容濃度またはTLV-C以外を採用している場合には、測定値（時間内平均値）×作業時間/15" sqref="I30:J30"/>
    <dataValidation allowBlank="1" showInputMessage="1" showErrorMessage="1" prompt="測定値（15分平均値）×安全係数" sqref="I32:J32"/>
    <dataValidation allowBlank="1" showInputMessage="1" showErrorMessage="1" prompt="測定結果の数に応じて、自動的に安全係数を算出" sqref="I31:J31"/>
    <dataValidation allowBlank="1" showInputMessage="1" showErrorMessage="1" prompt="測定結果の算術平均値" sqref="I29:J29"/>
  </dataValidations>
  <pageMargins left="0.7" right="0.7" top="0.75" bottom="0.75" header="0.3" footer="0.3"/>
  <pageSetup paperSize="9" scale="92" orientation="portrait" r:id="rId1"/>
  <extLst>
    <ext xmlns:x14="http://schemas.microsoft.com/office/spreadsheetml/2009/9/main" uri="{78C0D931-6437-407d-A8EE-F0AAD7539E65}">
      <x14:conditionalFormattings>
        <x14:conditionalFormatting xmlns:xm="http://schemas.microsoft.com/office/excel/2006/main">
          <x14:cfRule type="containsText" priority="1" operator="containsText" id="{25BBEE92-31EA-4275-8FE7-B2E30938A943}">
            <xm:f>NOT(ISERROR(SEARCH(選択肢!$U$4,I37)))</xm:f>
            <xm:f>選択肢!$U$4</xm:f>
            <x14:dxf>
              <font>
                <b val="0"/>
                <i/>
                <color theme="0" tint="-0.499984740745262"/>
              </font>
            </x14:dxf>
          </x14:cfRule>
          <xm:sqref>I37:L37</xm:sqref>
        </x14:conditionalFormatting>
      </x14:conditionalFormattings>
    </ext>
    <ext xmlns:x14="http://schemas.microsoft.com/office/spreadsheetml/2009/9/main" uri="{CCE6A557-97BC-4b89-ADB6-D9C93CAAB3DF}">
      <x14:dataValidations xmlns:xm="http://schemas.microsoft.com/office/excel/2006/main" xWindow="644" yWindow="662" count="1">
        <x14:dataValidation type="list" allowBlank="1" showInputMessage="1" showErrorMessage="1">
          <x14:formula1>
            <xm:f>選択肢!$Q$3:$Q$7</xm:f>
          </x14:formula1>
          <xm:sqref>L14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M43"/>
  <sheetViews>
    <sheetView view="pageBreakPreview" zoomScaleNormal="85" zoomScaleSheetLayoutView="100" zoomScalePageLayoutView="85" workbookViewId="0">
      <selection activeCell="H20" sqref="H20:L22"/>
    </sheetView>
  </sheetViews>
  <sheetFormatPr defaultRowHeight="21" customHeight="1" x14ac:dyDescent="0.15"/>
  <cols>
    <col min="1" max="1" width="14.375" style="49" customWidth="1"/>
    <col min="2" max="2" width="18.125" style="50" customWidth="1"/>
    <col min="3" max="3" width="9.75" style="50" customWidth="1"/>
    <col min="4" max="4" width="4.875" style="50" customWidth="1"/>
    <col min="5" max="5" width="2.75" style="36" customWidth="1"/>
    <col min="6" max="6" width="4.125" style="36" customWidth="1"/>
    <col min="7" max="7" width="9.375" style="36" customWidth="1"/>
    <col min="8" max="12" width="6.625" style="36" customWidth="1"/>
    <col min="13" max="13" width="4.625" style="36" customWidth="1"/>
    <col min="14" max="16384" width="9" style="36"/>
  </cols>
  <sheetData>
    <row r="1" spans="1:13" ht="21" customHeight="1" x14ac:dyDescent="0.15">
      <c r="A1" s="252" t="s">
        <v>143</v>
      </c>
      <c r="B1" s="252"/>
      <c r="C1" s="252"/>
      <c r="D1" s="252"/>
      <c r="E1" s="252"/>
      <c r="F1" s="252"/>
      <c r="G1" s="252"/>
      <c r="H1" s="252"/>
      <c r="I1" s="252"/>
      <c r="J1" s="252"/>
      <c r="K1" s="252"/>
      <c r="L1" s="252"/>
      <c r="M1" s="35"/>
    </row>
    <row r="2" spans="1:13" ht="10.5" customHeight="1" x14ac:dyDescent="0.15">
      <c r="A2" s="37"/>
      <c r="B2" s="37"/>
      <c r="C2" s="37"/>
      <c r="D2" s="37"/>
      <c r="E2" s="37"/>
      <c r="F2" s="37"/>
      <c r="G2" s="37"/>
      <c r="H2" s="37"/>
      <c r="I2" s="37"/>
      <c r="J2" s="37"/>
      <c r="K2" s="37"/>
      <c r="L2" s="37"/>
      <c r="M2" s="35"/>
    </row>
    <row r="3" spans="1:13" ht="21" customHeight="1" x14ac:dyDescent="0.15">
      <c r="A3" s="92" t="s">
        <v>99</v>
      </c>
      <c r="B3" s="92"/>
      <c r="C3" s="92"/>
      <c r="D3" s="92"/>
      <c r="E3" s="92"/>
      <c r="F3" s="92"/>
      <c r="G3" s="92"/>
      <c r="H3" s="92"/>
      <c r="I3" s="92"/>
      <c r="J3" s="92"/>
      <c r="K3" s="93" t="s">
        <v>78</v>
      </c>
      <c r="L3" s="38">
        <v>1</v>
      </c>
      <c r="M3" s="35" t="s">
        <v>92</v>
      </c>
    </row>
    <row r="4" spans="1:13" ht="21" customHeight="1" thickBot="1" x14ac:dyDescent="0.2">
      <c r="A4" s="90" t="s">
        <v>90</v>
      </c>
      <c r="B4" s="262"/>
      <c r="C4" s="263"/>
      <c r="D4" s="264"/>
      <c r="E4" s="39"/>
      <c r="F4" s="186" t="s">
        <v>22</v>
      </c>
      <c r="G4" s="186"/>
      <c r="H4" s="186"/>
      <c r="I4" s="186" t="s">
        <v>23</v>
      </c>
      <c r="J4" s="186"/>
      <c r="K4" s="186"/>
      <c r="L4" s="186"/>
      <c r="M4" s="35"/>
    </row>
    <row r="5" spans="1:13" ht="21" customHeight="1" thickTop="1" x14ac:dyDescent="0.15">
      <c r="A5" s="90" t="s">
        <v>80</v>
      </c>
      <c r="B5" s="265"/>
      <c r="C5" s="265"/>
      <c r="D5" s="265"/>
      <c r="E5" s="39"/>
      <c r="F5" s="213" t="s">
        <v>234</v>
      </c>
      <c r="G5" s="213"/>
      <c r="H5" s="213"/>
      <c r="I5" s="214" t="str">
        <f>IF(HLOOKUP($L$3,'準備シート '!$1:$44,40,FALSE)="","",HLOOKUP($L$3,'準備シート '!$1:$44,40,FALSE))</f>
        <v/>
      </c>
      <c r="J5" s="214"/>
      <c r="K5" s="214"/>
      <c r="L5" s="214"/>
      <c r="M5" s="35"/>
    </row>
    <row r="6" spans="1:13" ht="21" customHeight="1" x14ac:dyDescent="0.15">
      <c r="A6" s="90" t="s">
        <v>50</v>
      </c>
      <c r="B6" s="253" t="str">
        <f>IF(HLOOKUP($L$3,'準備シート '!$1:$44,2,FALSE)="","",HLOOKUP($L$3,'準備シート '!$1:$44,2,FALSE))</f>
        <v/>
      </c>
      <c r="C6" s="253"/>
      <c r="D6" s="253"/>
      <c r="E6" s="39"/>
      <c r="F6" s="224" t="s">
        <v>233</v>
      </c>
      <c r="G6" s="225"/>
      <c r="H6" s="226"/>
      <c r="I6" s="233"/>
      <c r="J6" s="234"/>
      <c r="K6" s="234"/>
      <c r="L6" s="235"/>
      <c r="M6" s="35"/>
    </row>
    <row r="7" spans="1:13" ht="21" customHeight="1" x14ac:dyDescent="0.15">
      <c r="A7" s="112" t="s">
        <v>79</v>
      </c>
      <c r="B7" s="253" t="str">
        <f>IF(HLOOKUP($L$3,'準備シート '!$1:$44,3,FALSE)="","",HLOOKUP($L$3,'準備シート '!$1:$44,3,FALSE))</f>
        <v/>
      </c>
      <c r="C7" s="253"/>
      <c r="D7" s="253"/>
      <c r="E7" s="39"/>
      <c r="F7" s="227"/>
      <c r="G7" s="228"/>
      <c r="H7" s="229"/>
      <c r="I7" s="236"/>
      <c r="J7" s="237"/>
      <c r="K7" s="237"/>
      <c r="L7" s="238"/>
      <c r="M7" s="35"/>
    </row>
    <row r="8" spans="1:13" ht="21" customHeight="1" x14ac:dyDescent="0.15">
      <c r="A8" s="279" t="s">
        <v>28</v>
      </c>
      <c r="B8" s="254"/>
      <c r="C8" s="255"/>
      <c r="D8" s="256"/>
      <c r="E8" s="39"/>
      <c r="F8" s="230"/>
      <c r="G8" s="231"/>
      <c r="H8" s="232"/>
      <c r="I8" s="239"/>
      <c r="J8" s="240"/>
      <c r="K8" s="240"/>
      <c r="L8" s="241"/>
      <c r="M8" s="35"/>
    </row>
    <row r="9" spans="1:13" ht="21" customHeight="1" x14ac:dyDescent="0.15">
      <c r="A9" s="280"/>
      <c r="B9" s="257"/>
      <c r="C9" s="258"/>
      <c r="D9" s="259"/>
      <c r="E9" s="39"/>
      <c r="F9" s="224" t="s">
        <v>232</v>
      </c>
      <c r="G9" s="225"/>
      <c r="H9" s="226"/>
      <c r="I9" s="242"/>
      <c r="J9" s="243"/>
      <c r="K9" s="243"/>
      <c r="L9" s="244"/>
      <c r="M9" s="35"/>
    </row>
    <row r="10" spans="1:13" ht="21" customHeight="1" thickBot="1" x14ac:dyDescent="0.2">
      <c r="A10" s="220" t="s">
        <v>35</v>
      </c>
      <c r="B10" s="260"/>
      <c r="C10" s="220" t="s">
        <v>30</v>
      </c>
      <c r="D10" s="221"/>
      <c r="E10" s="39"/>
      <c r="F10" s="230"/>
      <c r="G10" s="231"/>
      <c r="H10" s="232"/>
      <c r="I10" s="245"/>
      <c r="J10" s="246"/>
      <c r="K10" s="246"/>
      <c r="L10" s="247"/>
      <c r="M10" s="35"/>
    </row>
    <row r="11" spans="1:13" ht="21" customHeight="1" thickTop="1" x14ac:dyDescent="0.15">
      <c r="A11" s="86" t="s">
        <v>29</v>
      </c>
      <c r="B11" s="87"/>
      <c r="C11" s="222" t="str">
        <f>IF(HLOOKUP($L$3,'準備シート '!$1:$44,10,FALSE)="","",HLOOKUP($L$3,'準備シート '!$1:$44,10,FALSE))</f>
        <v/>
      </c>
      <c r="D11" s="223"/>
      <c r="E11" s="39"/>
      <c r="F11" s="187" t="s">
        <v>231</v>
      </c>
      <c r="G11" s="215"/>
      <c r="H11" s="188"/>
      <c r="I11" s="266"/>
      <c r="J11" s="267"/>
      <c r="K11" s="267"/>
      <c r="L11" s="268"/>
      <c r="M11" s="35"/>
    </row>
    <row r="12" spans="1:13" ht="21" customHeight="1" x14ac:dyDescent="0.15">
      <c r="A12" s="187" t="s">
        <v>96</v>
      </c>
      <c r="B12" s="188"/>
      <c r="C12" s="261" t="str">
        <f>IF(HLOOKUP($L$3,'準備シート '!$1:$44,11,FALSE)="","",HLOOKUP($L$3,'準備シート '!$1:$44,11,FALSE))</f>
        <v/>
      </c>
      <c r="D12" s="261"/>
      <c r="E12" s="39"/>
      <c r="F12" s="187" t="s">
        <v>230</v>
      </c>
      <c r="G12" s="215"/>
      <c r="H12" s="188"/>
      <c r="I12" s="190"/>
      <c r="J12" s="191"/>
      <c r="K12" s="192"/>
      <c r="L12" s="83" t="s">
        <v>20</v>
      </c>
      <c r="M12" s="35"/>
    </row>
    <row r="13" spans="1:13" ht="21" customHeight="1" x14ac:dyDescent="0.15">
      <c r="A13" s="187" t="s">
        <v>0</v>
      </c>
      <c r="B13" s="188"/>
      <c r="C13" s="261" t="str">
        <f>IF(HLOOKUP($L$3,'準備シート '!$1:$44,12,FALSE)="","",HLOOKUP($L$3,'準備シート '!$1:$44,12,FALSE))</f>
        <v/>
      </c>
      <c r="D13" s="261"/>
      <c r="E13" s="39"/>
      <c r="F13" s="187" t="s">
        <v>238</v>
      </c>
      <c r="G13" s="215"/>
      <c r="H13" s="188"/>
      <c r="I13" s="216" t="str">
        <f>IF(HLOOKUP($L$3,'準備シート '!$1:$44,41,FALSE)="","",HLOOKUP($L$3,'準備シート '!$1:$44,41,FALSE))</f>
        <v/>
      </c>
      <c r="J13" s="217"/>
      <c r="K13" s="218"/>
      <c r="L13" s="83" t="s">
        <v>192</v>
      </c>
      <c r="M13" s="35"/>
    </row>
    <row r="14" spans="1:13" ht="21" customHeight="1" x14ac:dyDescent="0.15">
      <c r="A14" s="187" t="s">
        <v>1</v>
      </c>
      <c r="B14" s="188"/>
      <c r="C14" s="261" t="str">
        <f>IF(HLOOKUP($L$3,'準備シート '!$1:$44,13,FALSE)="","",HLOOKUP($L$3,'準備シート '!$1:$44,13,FALSE))</f>
        <v/>
      </c>
      <c r="D14" s="261"/>
      <c r="E14" s="39"/>
      <c r="F14" s="187" t="s">
        <v>193</v>
      </c>
      <c r="G14" s="215"/>
      <c r="H14" s="188"/>
      <c r="I14" s="190"/>
      <c r="J14" s="191"/>
      <c r="K14" s="192"/>
      <c r="L14" s="40" t="s">
        <v>195</v>
      </c>
      <c r="M14" s="35" t="s">
        <v>196</v>
      </c>
    </row>
    <row r="15" spans="1:13" ht="21" customHeight="1" x14ac:dyDescent="0.15">
      <c r="A15" s="187" t="s">
        <v>2</v>
      </c>
      <c r="B15" s="188"/>
      <c r="C15" s="261" t="str">
        <f>IF(HLOOKUP($L$3,'準備シート '!$1:$44,14,FALSE)="","",HLOOKUP($L$3,'準備シート '!$1:$44,14,FALSE))</f>
        <v/>
      </c>
      <c r="D15" s="261"/>
      <c r="E15" s="39"/>
      <c r="F15" s="282" t="s">
        <v>229</v>
      </c>
      <c r="G15" s="283"/>
      <c r="H15" s="284"/>
      <c r="I15" s="266"/>
      <c r="J15" s="267"/>
      <c r="K15" s="268"/>
      <c r="L15" s="83" t="s">
        <v>21</v>
      </c>
      <c r="M15" s="35"/>
    </row>
    <row r="16" spans="1:13" ht="21" customHeight="1" x14ac:dyDescent="0.15">
      <c r="A16" s="187" t="s">
        <v>3</v>
      </c>
      <c r="B16" s="188"/>
      <c r="C16" s="261" t="str">
        <f>IF(HLOOKUP($L$3,'準備シート '!$1:$44,15,FALSE)="","",HLOOKUP($L$3,'準備シート '!$1:$44,15,FALSE))</f>
        <v/>
      </c>
      <c r="D16" s="261"/>
      <c r="E16" s="39"/>
      <c r="F16" s="210" t="s">
        <v>222</v>
      </c>
      <c r="G16" s="187" t="s">
        <v>198</v>
      </c>
      <c r="H16" s="188"/>
      <c r="I16" s="190"/>
      <c r="J16" s="191"/>
      <c r="K16" s="192"/>
      <c r="L16" s="84" t="s">
        <v>47</v>
      </c>
      <c r="M16" s="35"/>
    </row>
    <row r="17" spans="1:13" ht="21" customHeight="1" x14ac:dyDescent="0.15">
      <c r="A17" s="187" t="s">
        <v>97</v>
      </c>
      <c r="B17" s="188"/>
      <c r="C17" s="204" t="str">
        <f>IF(HLOOKUP($L$3,'準備シート '!$1:$44,16,FALSE)="","",HLOOKUP($L$3,'準備シート '!$1:$44,16,FALSE))</f>
        <v/>
      </c>
      <c r="D17" s="205"/>
      <c r="E17" s="39"/>
      <c r="F17" s="211"/>
      <c r="G17" s="187" t="s">
        <v>197</v>
      </c>
      <c r="H17" s="188"/>
      <c r="I17" s="190"/>
      <c r="J17" s="191"/>
      <c r="K17" s="192"/>
      <c r="L17" s="85" t="s">
        <v>174</v>
      </c>
      <c r="M17" s="35"/>
    </row>
    <row r="18" spans="1:13" ht="21" customHeight="1" x14ac:dyDescent="0.15">
      <c r="A18" s="187" t="s">
        <v>27</v>
      </c>
      <c r="B18" s="188"/>
      <c r="C18" s="204" t="str">
        <f>IF(HLOOKUP($L$3,'準備シート '!$1:$44,17,FALSE)="","",HLOOKUP($L$3,'準備シート '!$1:$44,17,FALSE))</f>
        <v/>
      </c>
      <c r="D18" s="205"/>
      <c r="E18" s="39"/>
      <c r="F18" s="211"/>
      <c r="G18" s="187" t="s">
        <v>246</v>
      </c>
      <c r="H18" s="188"/>
      <c r="I18" s="190"/>
      <c r="J18" s="191"/>
      <c r="K18" s="192"/>
      <c r="L18" s="85" t="s">
        <v>24</v>
      </c>
    </row>
    <row r="19" spans="1:13" ht="21" customHeight="1" x14ac:dyDescent="0.15">
      <c r="A19" s="187" t="s">
        <v>98</v>
      </c>
      <c r="B19" s="188"/>
      <c r="C19" s="204" t="str">
        <f>IF(HLOOKUP($L$3,'準備シート '!$1:$44,18,FALSE)="","",HLOOKUP($L$3,'準備シート '!$1:$44,18,FALSE))</f>
        <v/>
      </c>
      <c r="D19" s="205"/>
      <c r="E19" s="39"/>
      <c r="F19" s="212"/>
      <c r="G19" s="248" t="s">
        <v>245</v>
      </c>
      <c r="H19" s="249"/>
      <c r="I19" s="195"/>
      <c r="J19" s="196"/>
      <c r="K19" s="196"/>
      <c r="L19" s="197"/>
      <c r="M19" s="35"/>
    </row>
    <row r="20" spans="1:13" ht="21" customHeight="1" x14ac:dyDescent="0.15">
      <c r="A20" s="187" t="s">
        <v>7</v>
      </c>
      <c r="B20" s="188"/>
      <c r="C20" s="204" t="str">
        <f>IF(HLOOKUP($L$3,'準備シート '!$1:$44,19,FALSE)="","",HLOOKUP($L$3,'準備シート '!$1:$44,19,FALSE))</f>
        <v/>
      </c>
      <c r="D20" s="205"/>
      <c r="E20" s="39"/>
      <c r="F20" s="198" t="s">
        <v>28</v>
      </c>
      <c r="G20" s="199"/>
      <c r="H20" s="270"/>
      <c r="I20" s="271"/>
      <c r="J20" s="271"/>
      <c r="K20" s="271"/>
      <c r="L20" s="272"/>
      <c r="M20" s="35"/>
    </row>
    <row r="21" spans="1:13" ht="21" customHeight="1" x14ac:dyDescent="0.15">
      <c r="A21" s="187" t="s">
        <v>8</v>
      </c>
      <c r="B21" s="188"/>
      <c r="C21" s="204" t="str">
        <f>IF(HLOOKUP($L$3,'準備シート '!$1:$44,20,FALSE)="","",HLOOKUP($L$3,'準備シート '!$1:$44,20,FALSE))</f>
        <v/>
      </c>
      <c r="D21" s="205"/>
      <c r="E21" s="39"/>
      <c r="F21" s="200"/>
      <c r="G21" s="201"/>
      <c r="H21" s="273"/>
      <c r="I21" s="274"/>
      <c r="J21" s="274"/>
      <c r="K21" s="274"/>
      <c r="L21" s="275"/>
      <c r="M21" s="35"/>
    </row>
    <row r="22" spans="1:13" ht="21" customHeight="1" x14ac:dyDescent="0.15">
      <c r="A22" s="187" t="s">
        <v>9</v>
      </c>
      <c r="B22" s="188"/>
      <c r="C22" s="204" t="str">
        <f>IF(HLOOKUP($L$3,'準備シート '!$1:$44,21,FALSE)="","",HLOOKUP($L$3,'準備シート '!$1:$44,21,FALSE))</f>
        <v/>
      </c>
      <c r="D22" s="205"/>
      <c r="E22" s="39"/>
      <c r="F22" s="202"/>
      <c r="G22" s="203"/>
      <c r="H22" s="276"/>
      <c r="I22" s="277"/>
      <c r="J22" s="277"/>
      <c r="K22" s="277"/>
      <c r="L22" s="278"/>
      <c r="M22" s="35"/>
    </row>
    <row r="23" spans="1:13" ht="21" customHeight="1" thickBot="1" x14ac:dyDescent="0.2">
      <c r="A23" s="187" t="s">
        <v>10</v>
      </c>
      <c r="B23" s="188"/>
      <c r="C23" s="204" t="str">
        <f>IF(HLOOKUP($L$3,'準備シート '!$1:$44,22,FALSE)="","",HLOOKUP($L$3,'準備シート '!$1:$44,22,FALSE))</f>
        <v/>
      </c>
      <c r="D23" s="205"/>
      <c r="E23" s="39"/>
      <c r="F23" s="193" t="s">
        <v>175</v>
      </c>
      <c r="G23" s="194"/>
      <c r="H23" s="94" t="s">
        <v>204</v>
      </c>
      <c r="I23" s="94" t="s">
        <v>205</v>
      </c>
      <c r="J23" s="94" t="s">
        <v>206</v>
      </c>
      <c r="K23" s="94" t="s">
        <v>207</v>
      </c>
      <c r="L23" s="94" t="s">
        <v>208</v>
      </c>
      <c r="M23" s="36" t="s">
        <v>209</v>
      </c>
    </row>
    <row r="24" spans="1:13" ht="21" customHeight="1" thickTop="1" x14ac:dyDescent="0.15">
      <c r="A24" s="189" t="s">
        <v>44</v>
      </c>
      <c r="B24" s="189"/>
      <c r="C24" s="204" t="str">
        <f>IF(HLOOKUP($L$3,'準備シート '!$1:$44,23,FALSE)="","",HLOOKUP($L$3,'準備シート '!$1:$44,23,FALSE))</f>
        <v/>
      </c>
      <c r="D24" s="205"/>
      <c r="E24" s="39"/>
      <c r="F24" s="285" t="s">
        <v>66</v>
      </c>
      <c r="G24" s="286"/>
      <c r="H24" s="22"/>
      <c r="I24" s="41"/>
      <c r="J24" s="41"/>
      <c r="K24" s="41"/>
      <c r="L24" s="22"/>
      <c r="M24" s="35" t="s">
        <v>170</v>
      </c>
    </row>
    <row r="25" spans="1:13" ht="21" customHeight="1" x14ac:dyDescent="0.15">
      <c r="A25" s="189" t="s">
        <v>277</v>
      </c>
      <c r="B25" s="189"/>
      <c r="C25" s="204" t="str">
        <f>IF(HLOOKUP($L$3,'準備シート '!$1:$44,24,FALSE)="","",HLOOKUP($L$3,'準備シート '!$1:$44,24,FALSE))</f>
        <v/>
      </c>
      <c r="D25" s="205"/>
      <c r="E25" s="39"/>
      <c r="F25" s="248" t="s">
        <v>67</v>
      </c>
      <c r="G25" s="249"/>
      <c r="H25" s="18"/>
      <c r="I25" s="18"/>
      <c r="J25" s="18"/>
      <c r="K25" s="18"/>
      <c r="L25" s="18"/>
      <c r="M25" s="35"/>
    </row>
    <row r="26" spans="1:13" ht="21" customHeight="1" x14ac:dyDescent="0.15">
      <c r="A26" s="187" t="s">
        <v>45</v>
      </c>
      <c r="B26" s="188"/>
      <c r="C26" s="204" t="str">
        <f>IF(HLOOKUP($L$3,'準備シート '!$1:$44,25,FALSE)="","",HLOOKUP($L$3,'準備シート '!$1:$44,25,FALSE))</f>
        <v/>
      </c>
      <c r="D26" s="205"/>
      <c r="E26" s="39"/>
      <c r="F26" s="248" t="s">
        <v>68</v>
      </c>
      <c r="G26" s="249"/>
      <c r="H26" s="18"/>
      <c r="I26" s="18"/>
      <c r="J26" s="18"/>
      <c r="K26" s="18"/>
      <c r="L26" s="18"/>
      <c r="M26" s="35"/>
    </row>
    <row r="27" spans="1:13" ht="21" customHeight="1" x14ac:dyDescent="0.15">
      <c r="A27" s="189" t="s">
        <v>278</v>
      </c>
      <c r="B27" s="189"/>
      <c r="C27" s="204" t="str">
        <f>IF(HLOOKUP($L$3,'準備シート '!$1:$44,26,FALSE)="","",HLOOKUP($L$3,'準備シート '!$1:$44,26,FALSE))</f>
        <v/>
      </c>
      <c r="D27" s="205"/>
      <c r="E27" s="39"/>
      <c r="F27" s="248" t="s">
        <v>69</v>
      </c>
      <c r="G27" s="249"/>
      <c r="H27" s="18"/>
      <c r="I27" s="18"/>
      <c r="J27" s="18"/>
      <c r="K27" s="18"/>
      <c r="L27" s="18"/>
      <c r="M27" s="35"/>
    </row>
    <row r="28" spans="1:13" ht="21" customHeight="1" x14ac:dyDescent="0.15">
      <c r="A28" s="189" t="s">
        <v>13</v>
      </c>
      <c r="B28" s="189"/>
      <c r="C28" s="204" t="str">
        <f>IF(HLOOKUP($L$3,'準備シート '!$1:$44,27,FALSE)="","",HLOOKUP($L$3,'準備シート '!$1:$44,27,FALSE))</f>
        <v/>
      </c>
      <c r="D28" s="205"/>
      <c r="E28" s="39"/>
      <c r="F28" s="250" t="s">
        <v>70</v>
      </c>
      <c r="G28" s="251"/>
      <c r="H28" s="42"/>
      <c r="I28" s="42"/>
      <c r="J28" s="42"/>
      <c r="K28" s="42"/>
      <c r="L28" s="42"/>
      <c r="M28" s="35"/>
    </row>
    <row r="29" spans="1:13" ht="21" customHeight="1" thickBot="1" x14ac:dyDescent="0.2">
      <c r="A29" s="193" t="s">
        <v>189</v>
      </c>
      <c r="B29" s="194"/>
      <c r="C29" s="193" t="s">
        <v>26</v>
      </c>
      <c r="D29" s="194"/>
      <c r="E29" s="39"/>
      <c r="F29" s="206" t="s">
        <v>220</v>
      </c>
      <c r="G29" s="206"/>
      <c r="H29" s="206"/>
      <c r="I29" s="208" t="str">
        <f>IFERROR(AVERAGE(H24:L28),"")</f>
        <v/>
      </c>
      <c r="J29" s="208"/>
      <c r="K29" s="206" t="s">
        <v>221</v>
      </c>
      <c r="L29" s="206"/>
      <c r="M29" s="36" t="s">
        <v>284</v>
      </c>
    </row>
    <row r="30" spans="1:13" ht="21" customHeight="1" thickTop="1" x14ac:dyDescent="0.15">
      <c r="A30" s="230" t="s">
        <v>18</v>
      </c>
      <c r="B30" s="232"/>
      <c r="C30" s="82" t="str">
        <f>IF(HLOOKUP($L$3,'準備シート '!$1:$44,28,FALSE)="","",HLOOKUP($L$3,'準備シート '!$1:$44,28,FALSE))</f>
        <v/>
      </c>
      <c r="D30" s="84" t="s">
        <v>17</v>
      </c>
      <c r="E30" s="39"/>
      <c r="F30" s="206" t="s">
        <v>199</v>
      </c>
      <c r="G30" s="206"/>
      <c r="H30" s="206"/>
      <c r="I30" s="208" t="str">
        <f>IFERROR(IF(OR(AND(C31="",C34=""),AND(C33&lt;C31,C33&lt;C34)),IF(I13&lt;15,I29*I13/15,I29),""),"")</f>
        <v/>
      </c>
      <c r="J30" s="208"/>
      <c r="K30" s="206" t="s">
        <v>221</v>
      </c>
      <c r="L30" s="206"/>
      <c r="M30" s="36" t="s">
        <v>287</v>
      </c>
    </row>
    <row r="31" spans="1:13" ht="21" customHeight="1" x14ac:dyDescent="0.15">
      <c r="A31" s="187" t="s">
        <v>19</v>
      </c>
      <c r="B31" s="188"/>
      <c r="C31" s="82" t="str">
        <f>IF(HLOOKUP($L$3,'準備シート '!$1:$44,29,FALSE)="","",HLOOKUP($L$3,'準備シート '!$1:$44,29,FALSE))</f>
        <v/>
      </c>
      <c r="D31" s="85" t="s">
        <v>17</v>
      </c>
      <c r="E31" s="39"/>
      <c r="F31" s="206" t="s">
        <v>46</v>
      </c>
      <c r="G31" s="206"/>
      <c r="H31" s="206"/>
      <c r="I31" s="208" t="str">
        <f>IF(COUNTA($H$24:$L$28)&gt;=12,選択肢!T8,IF(COUNTA($H$24:$L$28)&gt;=8,選択肢!T7,IF(COUNTA($H$24:$L$28)&gt;=5,選択肢!T6,IF(COUNTA($H$24:$L$28)&gt;=4,選択肢!T5,IF(COUNTA($H$24:$L$28)&gt;=3,選択肢!T4,IF(COUNTA($H$24:$L$28)&gt;=2,選択肢!T3,"判定不可"))))))</f>
        <v>判定不可</v>
      </c>
      <c r="J31" s="208"/>
      <c r="K31" s="206" t="s">
        <v>25</v>
      </c>
      <c r="L31" s="206"/>
      <c r="M31" s="36" t="s">
        <v>172</v>
      </c>
    </row>
    <row r="32" spans="1:13" ht="21" customHeight="1" x14ac:dyDescent="0.15">
      <c r="A32" s="187" t="s">
        <v>14</v>
      </c>
      <c r="B32" s="188"/>
      <c r="C32" s="82" t="str">
        <f>IF(HLOOKUP($L$3,'準備シート '!$1:$44,30,FALSE)="","",HLOOKUP($L$3,'準備シート '!$1:$44,30,FALSE))</f>
        <v/>
      </c>
      <c r="D32" s="85" t="s">
        <v>17</v>
      </c>
      <c r="E32" s="39"/>
      <c r="F32" s="219" t="s">
        <v>177</v>
      </c>
      <c r="G32" s="219"/>
      <c r="H32" s="219"/>
      <c r="I32" s="208" t="str">
        <f>IFERROR(IF(I30="",I29*I31,I30*IF(I31="","1",I31)),"")</f>
        <v/>
      </c>
      <c r="J32" s="208"/>
      <c r="K32" s="209" t="s">
        <v>142</v>
      </c>
      <c r="L32" s="209"/>
      <c r="M32" s="36" t="s">
        <v>285</v>
      </c>
    </row>
    <row r="33" spans="1:13" ht="21" customHeight="1" x14ac:dyDescent="0.15">
      <c r="A33" s="187" t="s">
        <v>15</v>
      </c>
      <c r="B33" s="188"/>
      <c r="C33" s="82" t="str">
        <f>IF(HLOOKUP($L$3,'準備シート '!$1:$44,31,FALSE)="","",HLOOKUP($L$3,'準備シート '!$1:$44,31,FALSE))</f>
        <v/>
      </c>
      <c r="D33" s="85" t="s">
        <v>17</v>
      </c>
      <c r="E33" s="39"/>
      <c r="F33" s="219" t="s">
        <v>178</v>
      </c>
      <c r="G33" s="219"/>
      <c r="H33" s="219"/>
      <c r="I33" s="269" t="str">
        <f>IF(OR(C36="",I32=""),"",I32/C36*100)</f>
        <v/>
      </c>
      <c r="J33" s="269"/>
      <c r="K33" s="209" t="s">
        <v>179</v>
      </c>
      <c r="L33" s="209"/>
      <c r="M33" s="36" t="s">
        <v>286</v>
      </c>
    </row>
    <row r="34" spans="1:13" ht="21" customHeight="1" thickBot="1" x14ac:dyDescent="0.2">
      <c r="A34" s="189" t="s">
        <v>16</v>
      </c>
      <c r="B34" s="189"/>
      <c r="C34" s="82" t="str">
        <f>IF(HLOOKUP($L$3,'準備シート '!$1:$44,32,FALSE)="","",HLOOKUP($L$3,'準備シート '!$1:$44,32,FALSE))</f>
        <v/>
      </c>
      <c r="D34" s="85" t="s">
        <v>17</v>
      </c>
      <c r="E34" s="39"/>
      <c r="F34" s="281" t="s">
        <v>31</v>
      </c>
      <c r="G34" s="281"/>
      <c r="H34" s="281"/>
      <c r="I34" s="207" t="str">
        <f>IF(OR($I$32="",$C$36=""),"",IF($I$32&lt;$C$36*0.03,"１A",IF($I$32&lt;$C$36*0.1,"１B",IF($I$32&lt;$C$36*0.3,"１C",IF($I$32&lt;$C$36*0.5,"２A",IF($I$32&lt;$C$36,"２B","３"))))))</f>
        <v/>
      </c>
      <c r="J34" s="207"/>
      <c r="K34" s="207"/>
      <c r="L34" s="207"/>
      <c r="M34" s="36" t="s">
        <v>172</v>
      </c>
    </row>
    <row r="35" spans="1:13" ht="21" customHeight="1" x14ac:dyDescent="0.15">
      <c r="A35" s="189" t="s">
        <v>181</v>
      </c>
      <c r="B35" s="189"/>
      <c r="C35" s="82" t="str">
        <f>IF(HLOOKUP($L$3,'準備シート '!$1:$44,33,FALSE)="","",HLOOKUP($L$3,'準備シート '!$1:$44,33,FALSE))</f>
        <v/>
      </c>
      <c r="D35" s="85" t="s">
        <v>17</v>
      </c>
      <c r="E35" s="39"/>
      <c r="F35" s="163" t="s">
        <v>148</v>
      </c>
      <c r="G35" s="164"/>
      <c r="H35" s="165"/>
      <c r="I35" s="157" t="str">
        <f>IF(I34="","",VLOOKUP(I34,選択肢!R3:S8,2,FALSE))</f>
        <v/>
      </c>
      <c r="J35" s="158"/>
      <c r="K35" s="158"/>
      <c r="L35" s="159"/>
      <c r="M35" s="36" t="s">
        <v>172</v>
      </c>
    </row>
    <row r="36" spans="1:13" ht="21.75" customHeight="1" x14ac:dyDescent="0.15">
      <c r="A36" s="185" t="s">
        <v>191</v>
      </c>
      <c r="B36" s="185"/>
      <c r="C36" s="82" t="str">
        <f>IF(HLOOKUP($L$3,'準備シート '!$1:$44,34,FALSE)="","",HLOOKUP($L$3,'準備シート '!$1:$44,34,FALSE))</f>
        <v/>
      </c>
      <c r="D36" s="88" t="s">
        <v>17</v>
      </c>
      <c r="E36" s="67"/>
      <c r="F36" s="166"/>
      <c r="G36" s="167"/>
      <c r="H36" s="168"/>
      <c r="I36" s="160"/>
      <c r="J36" s="161"/>
      <c r="K36" s="161"/>
      <c r="L36" s="162"/>
    </row>
    <row r="37" spans="1:13" ht="21" customHeight="1" thickBot="1" x14ac:dyDescent="0.2">
      <c r="A37" s="189" t="s">
        <v>84</v>
      </c>
      <c r="B37" s="189"/>
      <c r="C37" s="82" t="str">
        <f>IF(HLOOKUP($L$3,'準備シート '!$1:$44,35,FALSE)="","",HLOOKUP($L$3,'準備シート '!$1:$44,35,FALSE))</f>
        <v/>
      </c>
      <c r="D37" s="89"/>
      <c r="E37" s="43"/>
      <c r="F37" s="169"/>
      <c r="G37" s="170"/>
      <c r="H37" s="171"/>
      <c r="I37" s="172" t="str">
        <f>IF(OR(C12="",C17="",C18="",C19="",C25="",C27="",C37=""),選択肢!U4,IF(AND(OR(C12=選択肢!D8,C12=選択肢!D9,C12=選択肢!D10,C12=選択肢!D11),OR(C17=選択肢!D8,C17=選択肢!D9,C17=選択肢!D10,C17=選択肢!D11),OR(C18=選択肢!D8,C18=選択肢!D9,C18=選択肢!D10,C18=選択肢!D11),OR(C19=選択肢!D8,C19=選択肢!D9,C19=選択肢!D10,C19=選択肢!D11),OR(C25=選択肢!D8,C25=選択肢!D9,C25=選択肢!D10,C25=選択肢!D11),OR(C27=選択肢!D8,C27=選択肢!D9,C27=選択肢!D10,C27=選択肢!D11),C37="無"),"",選択肢!U3))</f>
        <v>準備シートの必須項目が未入力</v>
      </c>
      <c r="J37" s="173"/>
      <c r="K37" s="173"/>
      <c r="L37" s="174"/>
      <c r="M37" s="36" t="s">
        <v>283</v>
      </c>
    </row>
    <row r="38" spans="1:13" ht="10.5" customHeight="1" x14ac:dyDescent="0.15">
      <c r="A38" s="45"/>
      <c r="B38" s="46"/>
      <c r="C38" s="46"/>
      <c r="D38" s="46"/>
      <c r="E38" s="43"/>
      <c r="F38" s="44"/>
      <c r="G38" s="44"/>
      <c r="H38" s="44"/>
      <c r="I38" s="43"/>
      <c r="J38" s="43"/>
      <c r="K38" s="43"/>
      <c r="L38" s="47"/>
    </row>
    <row r="39" spans="1:13" ht="21" customHeight="1" thickBot="1" x14ac:dyDescent="0.2">
      <c r="A39" s="184" t="s">
        <v>57</v>
      </c>
      <c r="B39" s="184"/>
      <c r="C39" s="184"/>
      <c r="D39" s="184"/>
      <c r="E39" s="184"/>
      <c r="F39" s="184"/>
      <c r="G39" s="184"/>
      <c r="H39" s="184"/>
      <c r="I39" s="184"/>
      <c r="J39" s="184"/>
      <c r="K39" s="184"/>
      <c r="L39" s="184"/>
      <c r="M39" s="48"/>
    </row>
    <row r="40" spans="1:13" ht="21" customHeight="1" x14ac:dyDescent="0.15">
      <c r="A40" s="175"/>
      <c r="B40" s="176"/>
      <c r="C40" s="176"/>
      <c r="D40" s="176"/>
      <c r="E40" s="176"/>
      <c r="F40" s="176"/>
      <c r="G40" s="176"/>
      <c r="H40" s="176"/>
      <c r="I40" s="176"/>
      <c r="J40" s="176"/>
      <c r="K40" s="176"/>
      <c r="L40" s="177"/>
    </row>
    <row r="41" spans="1:13" ht="21" customHeight="1" x14ac:dyDescent="0.15">
      <c r="A41" s="178"/>
      <c r="B41" s="179"/>
      <c r="C41" s="179"/>
      <c r="D41" s="179"/>
      <c r="E41" s="179"/>
      <c r="F41" s="179"/>
      <c r="G41" s="179"/>
      <c r="H41" s="179"/>
      <c r="I41" s="179"/>
      <c r="J41" s="179"/>
      <c r="K41" s="179"/>
      <c r="L41" s="180"/>
    </row>
    <row r="42" spans="1:13" ht="21" customHeight="1" x14ac:dyDescent="0.15">
      <c r="A42" s="178"/>
      <c r="B42" s="179"/>
      <c r="C42" s="179"/>
      <c r="D42" s="179"/>
      <c r="E42" s="179"/>
      <c r="F42" s="179"/>
      <c r="G42" s="179"/>
      <c r="H42" s="179"/>
      <c r="I42" s="179"/>
      <c r="J42" s="179"/>
      <c r="K42" s="179"/>
      <c r="L42" s="180"/>
    </row>
    <row r="43" spans="1:13" ht="21" customHeight="1" thickBot="1" x14ac:dyDescent="0.2">
      <c r="A43" s="181"/>
      <c r="B43" s="182"/>
      <c r="C43" s="182"/>
      <c r="D43" s="182"/>
      <c r="E43" s="182"/>
      <c r="F43" s="182"/>
      <c r="G43" s="182"/>
      <c r="H43" s="182"/>
      <c r="I43" s="182"/>
      <c r="J43" s="182"/>
      <c r="K43" s="182"/>
      <c r="L43" s="183"/>
    </row>
  </sheetData>
  <mergeCells count="111">
    <mergeCell ref="A1:L1"/>
    <mergeCell ref="B4:D4"/>
    <mergeCell ref="F4:H4"/>
    <mergeCell ref="I4:L4"/>
    <mergeCell ref="B5:D5"/>
    <mergeCell ref="F5:H5"/>
    <mergeCell ref="I5:L5"/>
    <mergeCell ref="B6:D6"/>
    <mergeCell ref="F6:H8"/>
    <mergeCell ref="I6:L8"/>
    <mergeCell ref="B7:D7"/>
    <mergeCell ref="A8:A9"/>
    <mergeCell ref="B8:D9"/>
    <mergeCell ref="F9:H10"/>
    <mergeCell ref="I9:L10"/>
    <mergeCell ref="A10:B10"/>
    <mergeCell ref="C10:D10"/>
    <mergeCell ref="A13:B13"/>
    <mergeCell ref="C13:D13"/>
    <mergeCell ref="F13:H13"/>
    <mergeCell ref="I13:K13"/>
    <mergeCell ref="A14:B14"/>
    <mergeCell ref="C14:D14"/>
    <mergeCell ref="F14:H14"/>
    <mergeCell ref="I14:K14"/>
    <mergeCell ref="C11:D11"/>
    <mergeCell ref="F11:H11"/>
    <mergeCell ref="I11:L11"/>
    <mergeCell ref="A12:B12"/>
    <mergeCell ref="C12:D12"/>
    <mergeCell ref="F12:H12"/>
    <mergeCell ref="I12:K12"/>
    <mergeCell ref="A15:B15"/>
    <mergeCell ref="C15:D15"/>
    <mergeCell ref="F15:H15"/>
    <mergeCell ref="I15:K15"/>
    <mergeCell ref="A16:B16"/>
    <mergeCell ref="C16:D16"/>
    <mergeCell ref="F16:F19"/>
    <mergeCell ref="G16:H16"/>
    <mergeCell ref="I16:K16"/>
    <mergeCell ref="A17:B17"/>
    <mergeCell ref="I19:L19"/>
    <mergeCell ref="A20:B20"/>
    <mergeCell ref="C20:D20"/>
    <mergeCell ref="F20:G22"/>
    <mergeCell ref="H20:L22"/>
    <mergeCell ref="A21:B21"/>
    <mergeCell ref="C21:D21"/>
    <mergeCell ref="C17:D17"/>
    <mergeCell ref="G17:H17"/>
    <mergeCell ref="I17:K17"/>
    <mergeCell ref="A18:B18"/>
    <mergeCell ref="C18:D18"/>
    <mergeCell ref="G18:H18"/>
    <mergeCell ref="I18:K18"/>
    <mergeCell ref="A22:B22"/>
    <mergeCell ref="C22:D22"/>
    <mergeCell ref="A23:B23"/>
    <mergeCell ref="C23:D23"/>
    <mergeCell ref="F23:G23"/>
    <mergeCell ref="A24:B24"/>
    <mergeCell ref="C24:D24"/>
    <mergeCell ref="F24:G24"/>
    <mergeCell ref="A19:B19"/>
    <mergeCell ref="C19:D19"/>
    <mergeCell ref="G19:H19"/>
    <mergeCell ref="A27:B27"/>
    <mergeCell ref="C27:D27"/>
    <mergeCell ref="F27:G27"/>
    <mergeCell ref="A28:B28"/>
    <mergeCell ref="C28:D28"/>
    <mergeCell ref="F28:G28"/>
    <mergeCell ref="A25:B25"/>
    <mergeCell ref="C25:D25"/>
    <mergeCell ref="F25:G25"/>
    <mergeCell ref="A26:B26"/>
    <mergeCell ref="C26:D26"/>
    <mergeCell ref="F26:G26"/>
    <mergeCell ref="A31:B31"/>
    <mergeCell ref="F31:H31"/>
    <mergeCell ref="I31:J31"/>
    <mergeCell ref="K31:L31"/>
    <mergeCell ref="A32:B32"/>
    <mergeCell ref="F32:H32"/>
    <mergeCell ref="I32:J32"/>
    <mergeCell ref="K32:L32"/>
    <mergeCell ref="A29:B29"/>
    <mergeCell ref="C29:D29"/>
    <mergeCell ref="F29:H29"/>
    <mergeCell ref="I29:J29"/>
    <mergeCell ref="K29:L29"/>
    <mergeCell ref="A30:B30"/>
    <mergeCell ref="F30:H30"/>
    <mergeCell ref="I30:J30"/>
    <mergeCell ref="K30:L30"/>
    <mergeCell ref="A39:L39"/>
    <mergeCell ref="A40:L43"/>
    <mergeCell ref="A35:B35"/>
    <mergeCell ref="F35:H37"/>
    <mergeCell ref="I35:L36"/>
    <mergeCell ref="A36:B36"/>
    <mergeCell ref="A37:B37"/>
    <mergeCell ref="I37:L37"/>
    <mergeCell ref="A33:B33"/>
    <mergeCell ref="F33:H33"/>
    <mergeCell ref="I33:J33"/>
    <mergeCell ref="K33:L33"/>
    <mergeCell ref="A34:B34"/>
    <mergeCell ref="F34:H34"/>
    <mergeCell ref="I34:L34"/>
  </mergeCells>
  <phoneticPr fontId="1"/>
  <conditionalFormatting sqref="I33:J33 I34:L34 I35">
    <cfRule type="containsText" dxfId="34" priority="7" operator="containsText" text="自動入力">
      <formula>NOT(ISERROR(SEARCH("自動入力",I33)))</formula>
    </cfRule>
  </conditionalFormatting>
  <conditionalFormatting sqref="I37">
    <cfRule type="containsText" dxfId="33" priority="6" operator="containsText" text="自動入力">
      <formula>NOT(ISERROR(SEARCH("自動入力",I37)))</formula>
    </cfRule>
  </conditionalFormatting>
  <conditionalFormatting sqref="L17">
    <cfRule type="containsText" dxfId="32" priority="5" operator="containsText" text="選択">
      <formula>NOT(ISERROR(SEARCH("選択",L17)))</formula>
    </cfRule>
  </conditionalFormatting>
  <conditionalFormatting sqref="L15">
    <cfRule type="containsText" dxfId="31" priority="4" operator="containsText" text="選択">
      <formula>NOT(ISERROR(SEARCH("選択",L15)))</formula>
    </cfRule>
  </conditionalFormatting>
  <conditionalFormatting sqref="L16">
    <cfRule type="containsText" dxfId="30" priority="3" operator="containsText" text="選択">
      <formula>NOT(ISERROR(SEARCH("選択",L16)))</formula>
    </cfRule>
  </conditionalFormatting>
  <conditionalFormatting sqref="L14">
    <cfRule type="containsText" dxfId="29" priority="2" operator="containsText" text="選択">
      <formula>NOT(ISERROR(SEARCH("選択",L14)))</formula>
    </cfRule>
  </conditionalFormatting>
  <dataValidations count="4">
    <dataValidation allowBlank="1" showInputMessage="1" showErrorMessage="1" prompt="測定結果の算術平均値" sqref="I29:J29"/>
    <dataValidation allowBlank="1" showInputMessage="1" showErrorMessage="1" prompt="測定結果の数に応じて、自動的に安全係数を算出" sqref="I31:J31"/>
    <dataValidation allowBlank="1" showInputMessage="1" showErrorMessage="1" prompt="測定値（15分平均値）×安全係数" sqref="I32:J32"/>
    <dataValidation allowBlank="1" showInputMessage="1" showErrorMessage="1" prompt="作業時間が15分未満かつばく露基準値が最大許容濃度またはTLV-C以外を採用している場合には、測定値（時間内平均値）×作業時間/15" sqref="I30:J30"/>
  </dataValidations>
  <pageMargins left="0.7" right="0.7" top="0.75" bottom="0.75" header="0.3" footer="0.3"/>
  <pageSetup paperSize="9" scale="92" orientation="portrait" r:id="rId1"/>
  <extLst>
    <ext xmlns:x14="http://schemas.microsoft.com/office/spreadsheetml/2009/9/main" uri="{78C0D931-6437-407d-A8EE-F0AAD7539E65}">
      <x14:conditionalFormattings>
        <x14:conditionalFormatting xmlns:xm="http://schemas.microsoft.com/office/excel/2006/main">
          <x14:cfRule type="containsText" priority="1" operator="containsText" id="{95B17B15-B7AE-40B5-AC81-02F72EA150C7}">
            <xm:f>NOT(ISERROR(SEARCH(選択肢!$U$4,I37)))</xm:f>
            <xm:f>選択肢!$U$4</xm:f>
            <x14:dxf>
              <font>
                <b val="0"/>
                <i/>
                <color theme="0" tint="-0.499984740745262"/>
              </font>
            </x14:dxf>
          </x14:cfRule>
          <xm:sqref>I37:L37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選択肢!$Q$3:$Q$7</xm:f>
          </x14:formula1>
          <xm:sqref>L14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M43"/>
  <sheetViews>
    <sheetView view="pageBreakPreview" zoomScaleNormal="85" zoomScaleSheetLayoutView="100" zoomScalePageLayoutView="85" workbookViewId="0">
      <selection activeCell="O19" sqref="O19"/>
    </sheetView>
  </sheetViews>
  <sheetFormatPr defaultRowHeight="21" customHeight="1" x14ac:dyDescent="0.15"/>
  <cols>
    <col min="1" max="1" width="14.375" style="49" customWidth="1"/>
    <col min="2" max="2" width="18.125" style="50" customWidth="1"/>
    <col min="3" max="3" width="9.75" style="50" customWidth="1"/>
    <col min="4" max="4" width="4.875" style="50" customWidth="1"/>
    <col min="5" max="5" width="2.75" style="36" customWidth="1"/>
    <col min="6" max="6" width="4.125" style="36" customWidth="1"/>
    <col min="7" max="7" width="9.375" style="36" customWidth="1"/>
    <col min="8" max="12" width="6.625" style="36" customWidth="1"/>
    <col min="13" max="13" width="4.625" style="36" customWidth="1"/>
    <col min="14" max="16384" width="9" style="36"/>
  </cols>
  <sheetData>
    <row r="1" spans="1:13" ht="21" customHeight="1" x14ac:dyDescent="0.15">
      <c r="A1" s="252" t="s">
        <v>143</v>
      </c>
      <c r="B1" s="252"/>
      <c r="C1" s="252"/>
      <c r="D1" s="252"/>
      <c r="E1" s="252"/>
      <c r="F1" s="252"/>
      <c r="G1" s="252"/>
      <c r="H1" s="252"/>
      <c r="I1" s="252"/>
      <c r="J1" s="252"/>
      <c r="K1" s="252"/>
      <c r="L1" s="252"/>
      <c r="M1" s="35"/>
    </row>
    <row r="2" spans="1:13" ht="10.5" customHeight="1" x14ac:dyDescent="0.15">
      <c r="A2" s="37"/>
      <c r="B2" s="37"/>
      <c r="C2" s="37"/>
      <c r="D2" s="37"/>
      <c r="E2" s="37"/>
      <c r="F2" s="37"/>
      <c r="G2" s="37"/>
      <c r="H2" s="37"/>
      <c r="I2" s="37"/>
      <c r="J2" s="37"/>
      <c r="K2" s="37"/>
      <c r="L2" s="37"/>
      <c r="M2" s="35"/>
    </row>
    <row r="3" spans="1:13" ht="21" customHeight="1" x14ac:dyDescent="0.15">
      <c r="A3" s="92" t="s">
        <v>99</v>
      </c>
      <c r="B3" s="92"/>
      <c r="C3" s="92"/>
      <c r="D3" s="92"/>
      <c r="E3" s="92"/>
      <c r="F3" s="92"/>
      <c r="G3" s="92"/>
      <c r="H3" s="92"/>
      <c r="I3" s="92"/>
      <c r="J3" s="92"/>
      <c r="K3" s="93" t="s">
        <v>78</v>
      </c>
      <c r="L3" s="38">
        <v>2</v>
      </c>
      <c r="M3" s="35" t="s">
        <v>92</v>
      </c>
    </row>
    <row r="4" spans="1:13" ht="21" customHeight="1" thickBot="1" x14ac:dyDescent="0.2">
      <c r="A4" s="90" t="s">
        <v>90</v>
      </c>
      <c r="B4" s="262"/>
      <c r="C4" s="263"/>
      <c r="D4" s="264"/>
      <c r="E4" s="39"/>
      <c r="F4" s="186" t="s">
        <v>22</v>
      </c>
      <c r="G4" s="186"/>
      <c r="H4" s="186"/>
      <c r="I4" s="186" t="s">
        <v>23</v>
      </c>
      <c r="J4" s="186"/>
      <c r="K4" s="186"/>
      <c r="L4" s="186"/>
      <c r="M4" s="35"/>
    </row>
    <row r="5" spans="1:13" ht="21" customHeight="1" thickTop="1" x14ac:dyDescent="0.15">
      <c r="A5" s="90" t="s">
        <v>80</v>
      </c>
      <c r="B5" s="265"/>
      <c r="C5" s="265"/>
      <c r="D5" s="265"/>
      <c r="E5" s="39"/>
      <c r="F5" s="213" t="s">
        <v>234</v>
      </c>
      <c r="G5" s="213"/>
      <c r="H5" s="213"/>
      <c r="I5" s="214" t="str">
        <f>IF(HLOOKUP($L$3,'準備シート '!$1:$44,40,FALSE)="","",HLOOKUP($L$3,'準備シート '!$1:$44,40,FALSE))</f>
        <v/>
      </c>
      <c r="J5" s="214"/>
      <c r="K5" s="214"/>
      <c r="L5" s="214"/>
      <c r="M5" s="35"/>
    </row>
    <row r="6" spans="1:13" ht="21" customHeight="1" x14ac:dyDescent="0.15">
      <c r="A6" s="90" t="s">
        <v>50</v>
      </c>
      <c r="B6" s="253" t="str">
        <f>IF(HLOOKUP($L$3,'準備シート '!$1:$44,2,FALSE)="","",HLOOKUP($L$3,'準備シート '!$1:$44,2,FALSE))</f>
        <v/>
      </c>
      <c r="C6" s="253"/>
      <c r="D6" s="253"/>
      <c r="E6" s="39"/>
      <c r="F6" s="224" t="s">
        <v>233</v>
      </c>
      <c r="G6" s="225"/>
      <c r="H6" s="226"/>
      <c r="I6" s="233"/>
      <c r="J6" s="234"/>
      <c r="K6" s="234"/>
      <c r="L6" s="235"/>
      <c r="M6" s="35"/>
    </row>
    <row r="7" spans="1:13" ht="21" customHeight="1" x14ac:dyDescent="0.15">
      <c r="A7" s="112" t="s">
        <v>79</v>
      </c>
      <c r="B7" s="253" t="str">
        <f>IF(HLOOKUP($L$3,'準備シート '!$1:$44,3,FALSE)="","",HLOOKUP($L$3,'準備シート '!$1:$44,3,FALSE))</f>
        <v/>
      </c>
      <c r="C7" s="253"/>
      <c r="D7" s="253"/>
      <c r="E7" s="39"/>
      <c r="F7" s="227"/>
      <c r="G7" s="228"/>
      <c r="H7" s="229"/>
      <c r="I7" s="236"/>
      <c r="J7" s="237"/>
      <c r="K7" s="237"/>
      <c r="L7" s="238"/>
      <c r="M7" s="35"/>
    </row>
    <row r="8" spans="1:13" ht="21" customHeight="1" x14ac:dyDescent="0.15">
      <c r="A8" s="279" t="s">
        <v>28</v>
      </c>
      <c r="B8" s="254"/>
      <c r="C8" s="255"/>
      <c r="D8" s="256"/>
      <c r="E8" s="39"/>
      <c r="F8" s="230"/>
      <c r="G8" s="231"/>
      <c r="H8" s="232"/>
      <c r="I8" s="239"/>
      <c r="J8" s="240"/>
      <c r="K8" s="240"/>
      <c r="L8" s="241"/>
      <c r="M8" s="35"/>
    </row>
    <row r="9" spans="1:13" ht="21" customHeight="1" x14ac:dyDescent="0.15">
      <c r="A9" s="280"/>
      <c r="B9" s="257"/>
      <c r="C9" s="258"/>
      <c r="D9" s="259"/>
      <c r="E9" s="39"/>
      <c r="F9" s="224" t="s">
        <v>232</v>
      </c>
      <c r="G9" s="225"/>
      <c r="H9" s="226"/>
      <c r="I9" s="242"/>
      <c r="J9" s="243"/>
      <c r="K9" s="243"/>
      <c r="L9" s="244"/>
      <c r="M9" s="35"/>
    </row>
    <row r="10" spans="1:13" ht="21" customHeight="1" thickBot="1" x14ac:dyDescent="0.2">
      <c r="A10" s="220" t="s">
        <v>35</v>
      </c>
      <c r="B10" s="260"/>
      <c r="C10" s="220" t="s">
        <v>30</v>
      </c>
      <c r="D10" s="221"/>
      <c r="E10" s="39"/>
      <c r="F10" s="230"/>
      <c r="G10" s="231"/>
      <c r="H10" s="232"/>
      <c r="I10" s="245"/>
      <c r="J10" s="246"/>
      <c r="K10" s="246"/>
      <c r="L10" s="247"/>
      <c r="M10" s="35"/>
    </row>
    <row r="11" spans="1:13" ht="21" customHeight="1" thickTop="1" x14ac:dyDescent="0.15">
      <c r="A11" s="86" t="s">
        <v>29</v>
      </c>
      <c r="B11" s="87"/>
      <c r="C11" s="222" t="str">
        <f>IF(HLOOKUP($L$3,'準備シート '!$1:$44,10,FALSE)="","",HLOOKUP($L$3,'準備シート '!$1:$44,10,FALSE))</f>
        <v/>
      </c>
      <c r="D11" s="223"/>
      <c r="E11" s="39"/>
      <c r="F11" s="187" t="s">
        <v>231</v>
      </c>
      <c r="G11" s="215"/>
      <c r="H11" s="188"/>
      <c r="I11" s="266"/>
      <c r="J11" s="267"/>
      <c r="K11" s="267"/>
      <c r="L11" s="268"/>
      <c r="M11" s="35"/>
    </row>
    <row r="12" spans="1:13" ht="21" customHeight="1" x14ac:dyDescent="0.15">
      <c r="A12" s="187" t="s">
        <v>96</v>
      </c>
      <c r="B12" s="188"/>
      <c r="C12" s="261" t="str">
        <f>IF(HLOOKUP($L$3,'準備シート '!$1:$44,11,FALSE)="","",HLOOKUP($L$3,'準備シート '!$1:$44,11,FALSE))</f>
        <v/>
      </c>
      <c r="D12" s="261"/>
      <c r="E12" s="39"/>
      <c r="F12" s="187" t="s">
        <v>230</v>
      </c>
      <c r="G12" s="215"/>
      <c r="H12" s="188"/>
      <c r="I12" s="190"/>
      <c r="J12" s="191"/>
      <c r="K12" s="192"/>
      <c r="L12" s="83" t="s">
        <v>20</v>
      </c>
      <c r="M12" s="35"/>
    </row>
    <row r="13" spans="1:13" ht="21" customHeight="1" x14ac:dyDescent="0.15">
      <c r="A13" s="187" t="s">
        <v>0</v>
      </c>
      <c r="B13" s="188"/>
      <c r="C13" s="261" t="str">
        <f>IF(HLOOKUP($L$3,'準備シート '!$1:$44,12,FALSE)="","",HLOOKUP($L$3,'準備シート '!$1:$44,12,FALSE))</f>
        <v/>
      </c>
      <c r="D13" s="261"/>
      <c r="E13" s="39"/>
      <c r="F13" s="187" t="s">
        <v>238</v>
      </c>
      <c r="G13" s="215"/>
      <c r="H13" s="188"/>
      <c r="I13" s="216" t="str">
        <f>IF(HLOOKUP($L$3,'準備シート '!$1:$44,41,FALSE)="","",HLOOKUP($L$3,'準備シート '!$1:$44,41,FALSE))</f>
        <v/>
      </c>
      <c r="J13" s="217"/>
      <c r="K13" s="218"/>
      <c r="L13" s="83" t="s">
        <v>192</v>
      </c>
      <c r="M13" s="35"/>
    </row>
    <row r="14" spans="1:13" ht="21" customHeight="1" x14ac:dyDescent="0.15">
      <c r="A14" s="187" t="s">
        <v>1</v>
      </c>
      <c r="B14" s="188"/>
      <c r="C14" s="261" t="str">
        <f>IF(HLOOKUP($L$3,'準備シート '!$1:$44,13,FALSE)="","",HLOOKUP($L$3,'準備シート '!$1:$44,13,FALSE))</f>
        <v/>
      </c>
      <c r="D14" s="261"/>
      <c r="E14" s="39"/>
      <c r="F14" s="187" t="s">
        <v>193</v>
      </c>
      <c r="G14" s="215"/>
      <c r="H14" s="188"/>
      <c r="I14" s="190"/>
      <c r="J14" s="191"/>
      <c r="K14" s="192"/>
      <c r="L14" s="40" t="s">
        <v>195</v>
      </c>
      <c r="M14" s="35" t="s">
        <v>196</v>
      </c>
    </row>
    <row r="15" spans="1:13" ht="21" customHeight="1" x14ac:dyDescent="0.15">
      <c r="A15" s="187" t="s">
        <v>2</v>
      </c>
      <c r="B15" s="188"/>
      <c r="C15" s="261" t="str">
        <f>IF(HLOOKUP($L$3,'準備シート '!$1:$44,14,FALSE)="","",HLOOKUP($L$3,'準備シート '!$1:$44,14,FALSE))</f>
        <v/>
      </c>
      <c r="D15" s="261"/>
      <c r="E15" s="39"/>
      <c r="F15" s="282" t="s">
        <v>229</v>
      </c>
      <c r="G15" s="283"/>
      <c r="H15" s="284"/>
      <c r="I15" s="266"/>
      <c r="J15" s="267"/>
      <c r="K15" s="268"/>
      <c r="L15" s="83" t="s">
        <v>21</v>
      </c>
      <c r="M15" s="35"/>
    </row>
    <row r="16" spans="1:13" ht="21" customHeight="1" x14ac:dyDescent="0.15">
      <c r="A16" s="187" t="s">
        <v>3</v>
      </c>
      <c r="B16" s="188"/>
      <c r="C16" s="261" t="str">
        <f>IF(HLOOKUP($L$3,'準備シート '!$1:$44,15,FALSE)="","",HLOOKUP($L$3,'準備シート '!$1:$44,15,FALSE))</f>
        <v/>
      </c>
      <c r="D16" s="261"/>
      <c r="E16" s="39"/>
      <c r="F16" s="210" t="s">
        <v>222</v>
      </c>
      <c r="G16" s="187" t="s">
        <v>198</v>
      </c>
      <c r="H16" s="188"/>
      <c r="I16" s="190"/>
      <c r="J16" s="191"/>
      <c r="K16" s="192"/>
      <c r="L16" s="84" t="s">
        <v>47</v>
      </c>
      <c r="M16" s="35"/>
    </row>
    <row r="17" spans="1:13" ht="21" customHeight="1" x14ac:dyDescent="0.15">
      <c r="A17" s="187" t="s">
        <v>97</v>
      </c>
      <c r="B17" s="188"/>
      <c r="C17" s="204" t="str">
        <f>IF(HLOOKUP($L$3,'準備シート '!$1:$44,16,FALSE)="","",HLOOKUP($L$3,'準備シート '!$1:$44,16,FALSE))</f>
        <v/>
      </c>
      <c r="D17" s="205"/>
      <c r="E17" s="39"/>
      <c r="F17" s="211"/>
      <c r="G17" s="187" t="s">
        <v>197</v>
      </c>
      <c r="H17" s="188"/>
      <c r="I17" s="190"/>
      <c r="J17" s="191"/>
      <c r="K17" s="192"/>
      <c r="L17" s="85" t="s">
        <v>174</v>
      </c>
      <c r="M17" s="35"/>
    </row>
    <row r="18" spans="1:13" ht="21" customHeight="1" x14ac:dyDescent="0.15">
      <c r="A18" s="187" t="s">
        <v>27</v>
      </c>
      <c r="B18" s="188"/>
      <c r="C18" s="204" t="str">
        <f>IF(HLOOKUP($L$3,'準備シート '!$1:$44,17,FALSE)="","",HLOOKUP($L$3,'準備シート '!$1:$44,17,FALSE))</f>
        <v/>
      </c>
      <c r="D18" s="205"/>
      <c r="E18" s="39"/>
      <c r="F18" s="211"/>
      <c r="G18" s="187" t="s">
        <v>246</v>
      </c>
      <c r="H18" s="188"/>
      <c r="I18" s="190"/>
      <c r="J18" s="191"/>
      <c r="K18" s="192"/>
      <c r="L18" s="85" t="s">
        <v>24</v>
      </c>
    </row>
    <row r="19" spans="1:13" ht="21" customHeight="1" x14ac:dyDescent="0.15">
      <c r="A19" s="187" t="s">
        <v>98</v>
      </c>
      <c r="B19" s="188"/>
      <c r="C19" s="204" t="str">
        <f>IF(HLOOKUP($L$3,'準備シート '!$1:$44,18,FALSE)="","",HLOOKUP($L$3,'準備シート '!$1:$44,18,FALSE))</f>
        <v/>
      </c>
      <c r="D19" s="205"/>
      <c r="E19" s="39"/>
      <c r="F19" s="212"/>
      <c r="G19" s="248" t="s">
        <v>245</v>
      </c>
      <c r="H19" s="249"/>
      <c r="I19" s="195"/>
      <c r="J19" s="196"/>
      <c r="K19" s="196"/>
      <c r="L19" s="197"/>
      <c r="M19" s="35"/>
    </row>
    <row r="20" spans="1:13" ht="21" customHeight="1" x14ac:dyDescent="0.15">
      <c r="A20" s="187" t="s">
        <v>7</v>
      </c>
      <c r="B20" s="188"/>
      <c r="C20" s="204" t="str">
        <f>IF(HLOOKUP($L$3,'準備シート '!$1:$44,19,FALSE)="","",HLOOKUP($L$3,'準備シート '!$1:$44,19,FALSE))</f>
        <v/>
      </c>
      <c r="D20" s="205"/>
      <c r="E20" s="39"/>
      <c r="F20" s="198" t="s">
        <v>28</v>
      </c>
      <c r="G20" s="199"/>
      <c r="H20" s="270"/>
      <c r="I20" s="271"/>
      <c r="J20" s="271"/>
      <c r="K20" s="271"/>
      <c r="L20" s="272"/>
      <c r="M20" s="35"/>
    </row>
    <row r="21" spans="1:13" ht="21" customHeight="1" x14ac:dyDescent="0.15">
      <c r="A21" s="187" t="s">
        <v>8</v>
      </c>
      <c r="B21" s="188"/>
      <c r="C21" s="204" t="str">
        <f>IF(HLOOKUP($L$3,'準備シート '!$1:$44,20,FALSE)="","",HLOOKUP($L$3,'準備シート '!$1:$44,20,FALSE))</f>
        <v/>
      </c>
      <c r="D21" s="205"/>
      <c r="E21" s="39"/>
      <c r="F21" s="200"/>
      <c r="G21" s="201"/>
      <c r="H21" s="273"/>
      <c r="I21" s="274"/>
      <c r="J21" s="274"/>
      <c r="K21" s="274"/>
      <c r="L21" s="275"/>
      <c r="M21" s="35"/>
    </row>
    <row r="22" spans="1:13" ht="21" customHeight="1" x14ac:dyDescent="0.15">
      <c r="A22" s="187" t="s">
        <v>9</v>
      </c>
      <c r="B22" s="188"/>
      <c r="C22" s="204" t="str">
        <f>IF(HLOOKUP($L$3,'準備シート '!$1:$44,21,FALSE)="","",HLOOKUP($L$3,'準備シート '!$1:$44,21,FALSE))</f>
        <v/>
      </c>
      <c r="D22" s="205"/>
      <c r="E22" s="39"/>
      <c r="F22" s="202"/>
      <c r="G22" s="203"/>
      <c r="H22" s="276"/>
      <c r="I22" s="277"/>
      <c r="J22" s="277"/>
      <c r="K22" s="277"/>
      <c r="L22" s="278"/>
      <c r="M22" s="35"/>
    </row>
    <row r="23" spans="1:13" ht="21" customHeight="1" thickBot="1" x14ac:dyDescent="0.2">
      <c r="A23" s="187" t="s">
        <v>10</v>
      </c>
      <c r="B23" s="188"/>
      <c r="C23" s="204" t="str">
        <f>IF(HLOOKUP($L$3,'準備シート '!$1:$44,22,FALSE)="","",HLOOKUP($L$3,'準備シート '!$1:$44,22,FALSE))</f>
        <v/>
      </c>
      <c r="D23" s="205"/>
      <c r="E23" s="39"/>
      <c r="F23" s="193" t="s">
        <v>175</v>
      </c>
      <c r="G23" s="194"/>
      <c r="H23" s="94" t="s">
        <v>204</v>
      </c>
      <c r="I23" s="94" t="s">
        <v>205</v>
      </c>
      <c r="J23" s="94" t="s">
        <v>206</v>
      </c>
      <c r="K23" s="94" t="s">
        <v>207</v>
      </c>
      <c r="L23" s="94" t="s">
        <v>208</v>
      </c>
      <c r="M23" s="36" t="s">
        <v>209</v>
      </c>
    </row>
    <row r="24" spans="1:13" ht="21" customHeight="1" thickTop="1" x14ac:dyDescent="0.15">
      <c r="A24" s="189" t="s">
        <v>44</v>
      </c>
      <c r="B24" s="189"/>
      <c r="C24" s="204" t="str">
        <f>IF(HLOOKUP($L$3,'準備シート '!$1:$44,23,FALSE)="","",HLOOKUP($L$3,'準備シート '!$1:$44,23,FALSE))</f>
        <v/>
      </c>
      <c r="D24" s="205"/>
      <c r="E24" s="39"/>
      <c r="F24" s="285" t="s">
        <v>66</v>
      </c>
      <c r="G24" s="286"/>
      <c r="H24" s="22"/>
      <c r="I24" s="41"/>
      <c r="J24" s="41"/>
      <c r="K24" s="41"/>
      <c r="L24" s="22"/>
      <c r="M24" s="35" t="s">
        <v>170</v>
      </c>
    </row>
    <row r="25" spans="1:13" ht="21" customHeight="1" x14ac:dyDescent="0.15">
      <c r="A25" s="189" t="s">
        <v>277</v>
      </c>
      <c r="B25" s="189"/>
      <c r="C25" s="204" t="str">
        <f>IF(HLOOKUP($L$3,'準備シート '!$1:$44,24,FALSE)="","",HLOOKUP($L$3,'準備シート '!$1:$44,24,FALSE))</f>
        <v/>
      </c>
      <c r="D25" s="205"/>
      <c r="E25" s="39"/>
      <c r="F25" s="248" t="s">
        <v>67</v>
      </c>
      <c r="G25" s="249"/>
      <c r="H25" s="18"/>
      <c r="I25" s="18"/>
      <c r="J25" s="18"/>
      <c r="K25" s="18"/>
      <c r="L25" s="18"/>
      <c r="M25" s="35"/>
    </row>
    <row r="26" spans="1:13" ht="21" customHeight="1" x14ac:dyDescent="0.15">
      <c r="A26" s="187" t="s">
        <v>45</v>
      </c>
      <c r="B26" s="188"/>
      <c r="C26" s="204" t="str">
        <f>IF(HLOOKUP($L$3,'準備シート '!$1:$44,25,FALSE)="","",HLOOKUP($L$3,'準備シート '!$1:$44,25,FALSE))</f>
        <v/>
      </c>
      <c r="D26" s="205"/>
      <c r="E26" s="39"/>
      <c r="F26" s="248" t="s">
        <v>68</v>
      </c>
      <c r="G26" s="249"/>
      <c r="H26" s="18"/>
      <c r="I26" s="18"/>
      <c r="J26" s="18"/>
      <c r="K26" s="18"/>
      <c r="L26" s="18"/>
      <c r="M26" s="35"/>
    </row>
    <row r="27" spans="1:13" ht="21" customHeight="1" x14ac:dyDescent="0.15">
      <c r="A27" s="189" t="s">
        <v>278</v>
      </c>
      <c r="B27" s="189"/>
      <c r="C27" s="204" t="str">
        <f>IF(HLOOKUP($L$3,'準備シート '!$1:$44,26,FALSE)="","",HLOOKUP($L$3,'準備シート '!$1:$44,26,FALSE))</f>
        <v/>
      </c>
      <c r="D27" s="205"/>
      <c r="E27" s="39"/>
      <c r="F27" s="248" t="s">
        <v>69</v>
      </c>
      <c r="G27" s="249"/>
      <c r="H27" s="18"/>
      <c r="I27" s="18"/>
      <c r="J27" s="18"/>
      <c r="K27" s="18"/>
      <c r="L27" s="18"/>
      <c r="M27" s="35"/>
    </row>
    <row r="28" spans="1:13" ht="21" customHeight="1" x14ac:dyDescent="0.15">
      <c r="A28" s="189" t="s">
        <v>13</v>
      </c>
      <c r="B28" s="189"/>
      <c r="C28" s="204" t="str">
        <f>IF(HLOOKUP($L$3,'準備シート '!$1:$44,27,FALSE)="","",HLOOKUP($L$3,'準備シート '!$1:$44,27,FALSE))</f>
        <v/>
      </c>
      <c r="D28" s="205"/>
      <c r="E28" s="39"/>
      <c r="F28" s="250" t="s">
        <v>70</v>
      </c>
      <c r="G28" s="251"/>
      <c r="H28" s="42"/>
      <c r="I28" s="42"/>
      <c r="J28" s="42"/>
      <c r="K28" s="42"/>
      <c r="L28" s="42"/>
      <c r="M28" s="35"/>
    </row>
    <row r="29" spans="1:13" ht="21" customHeight="1" thickBot="1" x14ac:dyDescent="0.2">
      <c r="A29" s="193" t="s">
        <v>189</v>
      </c>
      <c r="B29" s="194"/>
      <c r="C29" s="193" t="s">
        <v>26</v>
      </c>
      <c r="D29" s="194"/>
      <c r="E29" s="39"/>
      <c r="F29" s="206" t="s">
        <v>220</v>
      </c>
      <c r="G29" s="206"/>
      <c r="H29" s="206"/>
      <c r="I29" s="208" t="str">
        <f>IFERROR(AVERAGE(H24:L28),"")</f>
        <v/>
      </c>
      <c r="J29" s="208"/>
      <c r="K29" s="206" t="s">
        <v>221</v>
      </c>
      <c r="L29" s="206"/>
      <c r="M29" s="36" t="s">
        <v>284</v>
      </c>
    </row>
    <row r="30" spans="1:13" ht="21" customHeight="1" thickTop="1" x14ac:dyDescent="0.15">
      <c r="A30" s="230" t="s">
        <v>18</v>
      </c>
      <c r="B30" s="232"/>
      <c r="C30" s="82" t="str">
        <f>IF(HLOOKUP($L$3,'準備シート '!$1:$44,28,FALSE)="","",HLOOKUP($L$3,'準備シート '!$1:$44,28,FALSE))</f>
        <v/>
      </c>
      <c r="D30" s="84" t="s">
        <v>17</v>
      </c>
      <c r="E30" s="39"/>
      <c r="F30" s="206" t="s">
        <v>199</v>
      </c>
      <c r="G30" s="206"/>
      <c r="H30" s="206"/>
      <c r="I30" s="208" t="str">
        <f>IFERROR(IF(OR(AND(C31="",C34=""),AND(C33&lt;C31,C33&lt;C34)),IF(I13&lt;15,I29*I13/15,I29),""),"")</f>
        <v/>
      </c>
      <c r="J30" s="208"/>
      <c r="K30" s="206" t="s">
        <v>221</v>
      </c>
      <c r="L30" s="206"/>
      <c r="M30" s="36" t="s">
        <v>287</v>
      </c>
    </row>
    <row r="31" spans="1:13" ht="21" customHeight="1" x14ac:dyDescent="0.15">
      <c r="A31" s="187" t="s">
        <v>19</v>
      </c>
      <c r="B31" s="188"/>
      <c r="C31" s="82" t="str">
        <f>IF(HLOOKUP($L$3,'準備シート '!$1:$44,29,FALSE)="","",HLOOKUP($L$3,'準備シート '!$1:$44,29,FALSE))</f>
        <v/>
      </c>
      <c r="D31" s="85" t="s">
        <v>17</v>
      </c>
      <c r="E31" s="39"/>
      <c r="F31" s="206" t="s">
        <v>46</v>
      </c>
      <c r="G31" s="206"/>
      <c r="H31" s="206"/>
      <c r="I31" s="208" t="str">
        <f>IF(COUNTA($H$24:$L$28)&gt;=12,選択肢!T8,IF(COUNTA($H$24:$L$28)&gt;=8,選択肢!T7,IF(COUNTA($H$24:$L$28)&gt;=5,選択肢!T6,IF(COUNTA($H$24:$L$28)&gt;=4,選択肢!T5,IF(COUNTA($H$24:$L$28)&gt;=3,選択肢!T4,IF(COUNTA($H$24:$L$28)&gt;=2,選択肢!T3,"判定不可"))))))</f>
        <v>判定不可</v>
      </c>
      <c r="J31" s="208"/>
      <c r="K31" s="206" t="s">
        <v>25</v>
      </c>
      <c r="L31" s="206"/>
      <c r="M31" s="36" t="s">
        <v>172</v>
      </c>
    </row>
    <row r="32" spans="1:13" ht="21" customHeight="1" x14ac:dyDescent="0.15">
      <c r="A32" s="187" t="s">
        <v>14</v>
      </c>
      <c r="B32" s="188"/>
      <c r="C32" s="82" t="str">
        <f>IF(HLOOKUP($L$3,'準備シート '!$1:$44,30,FALSE)="","",HLOOKUP($L$3,'準備シート '!$1:$44,30,FALSE))</f>
        <v/>
      </c>
      <c r="D32" s="85" t="s">
        <v>17</v>
      </c>
      <c r="E32" s="39"/>
      <c r="F32" s="219" t="s">
        <v>177</v>
      </c>
      <c r="G32" s="219"/>
      <c r="H32" s="219"/>
      <c r="I32" s="208" t="str">
        <f>IFERROR(IF(I30="",I29*I31,I30*IF(I31="","1",I31)),"")</f>
        <v/>
      </c>
      <c r="J32" s="208"/>
      <c r="K32" s="209" t="s">
        <v>142</v>
      </c>
      <c r="L32" s="209"/>
      <c r="M32" s="36" t="s">
        <v>285</v>
      </c>
    </row>
    <row r="33" spans="1:13" ht="21" customHeight="1" x14ac:dyDescent="0.15">
      <c r="A33" s="187" t="s">
        <v>15</v>
      </c>
      <c r="B33" s="188"/>
      <c r="C33" s="82" t="str">
        <f>IF(HLOOKUP($L$3,'準備シート '!$1:$44,31,FALSE)="","",HLOOKUP($L$3,'準備シート '!$1:$44,31,FALSE))</f>
        <v/>
      </c>
      <c r="D33" s="85" t="s">
        <v>17</v>
      </c>
      <c r="E33" s="39"/>
      <c r="F33" s="219" t="s">
        <v>178</v>
      </c>
      <c r="G33" s="219"/>
      <c r="H33" s="219"/>
      <c r="I33" s="269" t="str">
        <f>IF(OR(C36="",I32=""),"",I32/C36*100)</f>
        <v/>
      </c>
      <c r="J33" s="269"/>
      <c r="K33" s="209" t="s">
        <v>179</v>
      </c>
      <c r="L33" s="209"/>
      <c r="M33" s="36" t="s">
        <v>286</v>
      </c>
    </row>
    <row r="34" spans="1:13" ht="21" customHeight="1" thickBot="1" x14ac:dyDescent="0.2">
      <c r="A34" s="189" t="s">
        <v>16</v>
      </c>
      <c r="B34" s="189"/>
      <c r="C34" s="82" t="str">
        <f>IF(HLOOKUP($L$3,'準備シート '!$1:$44,32,FALSE)="","",HLOOKUP($L$3,'準備シート '!$1:$44,32,FALSE))</f>
        <v/>
      </c>
      <c r="D34" s="85" t="s">
        <v>17</v>
      </c>
      <c r="E34" s="39"/>
      <c r="F34" s="281" t="s">
        <v>31</v>
      </c>
      <c r="G34" s="281"/>
      <c r="H34" s="281"/>
      <c r="I34" s="207" t="str">
        <f>IF(OR($I$32="",$C$36=""),"",IF($I$32&lt;$C$36*0.03,"１A",IF($I$32&lt;$C$36*0.1,"１B",IF($I$32&lt;$C$36*0.3,"１C",IF($I$32&lt;$C$36*0.5,"２A",IF($I$32&lt;$C$36,"２B","３"))))))</f>
        <v/>
      </c>
      <c r="J34" s="207"/>
      <c r="K34" s="207"/>
      <c r="L34" s="207"/>
      <c r="M34" s="36" t="s">
        <v>172</v>
      </c>
    </row>
    <row r="35" spans="1:13" ht="21" customHeight="1" x14ac:dyDescent="0.15">
      <c r="A35" s="189" t="s">
        <v>181</v>
      </c>
      <c r="B35" s="189"/>
      <c r="C35" s="82" t="str">
        <f>IF(HLOOKUP($L$3,'準備シート '!$1:$44,33,FALSE)="","",HLOOKUP($L$3,'準備シート '!$1:$44,33,FALSE))</f>
        <v/>
      </c>
      <c r="D35" s="85" t="s">
        <v>17</v>
      </c>
      <c r="E35" s="39"/>
      <c r="F35" s="163" t="s">
        <v>148</v>
      </c>
      <c r="G35" s="164"/>
      <c r="H35" s="165"/>
      <c r="I35" s="157" t="str">
        <f>IF(I34="","",VLOOKUP(I34,選択肢!R3:S8,2,FALSE))</f>
        <v/>
      </c>
      <c r="J35" s="158"/>
      <c r="K35" s="158"/>
      <c r="L35" s="159"/>
      <c r="M35" s="36" t="s">
        <v>172</v>
      </c>
    </row>
    <row r="36" spans="1:13" ht="21.75" customHeight="1" x14ac:dyDescent="0.15">
      <c r="A36" s="185" t="s">
        <v>191</v>
      </c>
      <c r="B36" s="185"/>
      <c r="C36" s="82" t="str">
        <f>IF(HLOOKUP($L$3,'準備シート '!$1:$44,34,FALSE)="","",HLOOKUP($L$3,'準備シート '!$1:$44,34,FALSE))</f>
        <v/>
      </c>
      <c r="D36" s="88" t="s">
        <v>17</v>
      </c>
      <c r="E36" s="67"/>
      <c r="F36" s="166"/>
      <c r="G36" s="167"/>
      <c r="H36" s="168"/>
      <c r="I36" s="160"/>
      <c r="J36" s="161"/>
      <c r="K36" s="161"/>
      <c r="L36" s="162"/>
    </row>
    <row r="37" spans="1:13" ht="21" customHeight="1" thickBot="1" x14ac:dyDescent="0.2">
      <c r="A37" s="189" t="s">
        <v>84</v>
      </c>
      <c r="B37" s="189"/>
      <c r="C37" s="82" t="str">
        <f>IF(HLOOKUP($L$3,'準備シート '!$1:$44,35,FALSE)="","",HLOOKUP($L$3,'準備シート '!$1:$44,35,FALSE))</f>
        <v/>
      </c>
      <c r="D37" s="89"/>
      <c r="E37" s="43"/>
      <c r="F37" s="169"/>
      <c r="G37" s="170"/>
      <c r="H37" s="171"/>
      <c r="I37" s="172" t="str">
        <f>IF(OR(C12="",C17="",C18="",C19="",C25="",C27="",C37=""),選択肢!U4,IF(AND(OR(C12=選択肢!D8,C12=選択肢!D9,C12=選択肢!D10,C12=選択肢!D11),OR(C17=選択肢!D8,C17=選択肢!D9,C17=選択肢!D10,C17=選択肢!D11),OR(C18=選択肢!D8,C18=選択肢!D9,C18=選択肢!D10,C18=選択肢!D11),OR(C19=選択肢!D8,C19=選択肢!D9,C19=選択肢!D10,C19=選択肢!D11),OR(C25=選択肢!D8,C25=選択肢!D9,C25=選択肢!D10,C25=選択肢!D11),OR(C27=選択肢!D8,C27=選択肢!D9,C27=選択肢!D10,C27=選択肢!D11),C37="無"),"",選択肢!U3))</f>
        <v>準備シートの必須項目が未入力</v>
      </c>
      <c r="J37" s="173"/>
      <c r="K37" s="173"/>
      <c r="L37" s="174"/>
      <c r="M37" s="36" t="s">
        <v>283</v>
      </c>
    </row>
    <row r="38" spans="1:13" ht="10.5" customHeight="1" x14ac:dyDescent="0.15">
      <c r="A38" s="45"/>
      <c r="B38" s="46"/>
      <c r="C38" s="46"/>
      <c r="D38" s="46"/>
      <c r="E38" s="43"/>
      <c r="F38" s="44"/>
      <c r="G38" s="44"/>
      <c r="H38" s="44"/>
      <c r="I38" s="43"/>
      <c r="J38" s="43"/>
      <c r="K38" s="43"/>
      <c r="L38" s="47"/>
    </row>
    <row r="39" spans="1:13" ht="21" customHeight="1" thickBot="1" x14ac:dyDescent="0.2">
      <c r="A39" s="184" t="s">
        <v>57</v>
      </c>
      <c r="B39" s="184"/>
      <c r="C39" s="184"/>
      <c r="D39" s="184"/>
      <c r="E39" s="184"/>
      <c r="F39" s="184"/>
      <c r="G39" s="184"/>
      <c r="H39" s="184"/>
      <c r="I39" s="184"/>
      <c r="J39" s="184"/>
      <c r="K39" s="184"/>
      <c r="L39" s="184"/>
      <c r="M39" s="48"/>
    </row>
    <row r="40" spans="1:13" ht="21" customHeight="1" x14ac:dyDescent="0.15">
      <c r="A40" s="175"/>
      <c r="B40" s="176"/>
      <c r="C40" s="176"/>
      <c r="D40" s="176"/>
      <c r="E40" s="176"/>
      <c r="F40" s="176"/>
      <c r="G40" s="176"/>
      <c r="H40" s="176"/>
      <c r="I40" s="176"/>
      <c r="J40" s="176"/>
      <c r="K40" s="176"/>
      <c r="L40" s="177"/>
    </row>
    <row r="41" spans="1:13" ht="21" customHeight="1" x14ac:dyDescent="0.15">
      <c r="A41" s="178"/>
      <c r="B41" s="179"/>
      <c r="C41" s="179"/>
      <c r="D41" s="179"/>
      <c r="E41" s="179"/>
      <c r="F41" s="179"/>
      <c r="G41" s="179"/>
      <c r="H41" s="179"/>
      <c r="I41" s="179"/>
      <c r="J41" s="179"/>
      <c r="K41" s="179"/>
      <c r="L41" s="180"/>
    </row>
    <row r="42" spans="1:13" ht="21" customHeight="1" x14ac:dyDescent="0.15">
      <c r="A42" s="178"/>
      <c r="B42" s="179"/>
      <c r="C42" s="179"/>
      <c r="D42" s="179"/>
      <c r="E42" s="179"/>
      <c r="F42" s="179"/>
      <c r="G42" s="179"/>
      <c r="H42" s="179"/>
      <c r="I42" s="179"/>
      <c r="J42" s="179"/>
      <c r="K42" s="179"/>
      <c r="L42" s="180"/>
    </row>
    <row r="43" spans="1:13" ht="21" customHeight="1" thickBot="1" x14ac:dyDescent="0.2">
      <c r="A43" s="181"/>
      <c r="B43" s="182"/>
      <c r="C43" s="182"/>
      <c r="D43" s="182"/>
      <c r="E43" s="182"/>
      <c r="F43" s="182"/>
      <c r="G43" s="182"/>
      <c r="H43" s="182"/>
      <c r="I43" s="182"/>
      <c r="J43" s="182"/>
      <c r="K43" s="182"/>
      <c r="L43" s="183"/>
    </row>
  </sheetData>
  <mergeCells count="111">
    <mergeCell ref="A1:L1"/>
    <mergeCell ref="B4:D4"/>
    <mergeCell ref="F4:H4"/>
    <mergeCell ref="I4:L4"/>
    <mergeCell ref="B5:D5"/>
    <mergeCell ref="F5:H5"/>
    <mergeCell ref="I5:L5"/>
    <mergeCell ref="B6:D6"/>
    <mergeCell ref="F6:H8"/>
    <mergeCell ref="I6:L8"/>
    <mergeCell ref="B7:D7"/>
    <mergeCell ref="A8:A9"/>
    <mergeCell ref="B8:D9"/>
    <mergeCell ref="F9:H10"/>
    <mergeCell ref="I9:L10"/>
    <mergeCell ref="A10:B10"/>
    <mergeCell ref="C10:D10"/>
    <mergeCell ref="A13:B13"/>
    <mergeCell ref="C13:D13"/>
    <mergeCell ref="F13:H13"/>
    <mergeCell ref="I13:K13"/>
    <mergeCell ref="A14:B14"/>
    <mergeCell ref="C14:D14"/>
    <mergeCell ref="F14:H14"/>
    <mergeCell ref="I14:K14"/>
    <mergeCell ref="C11:D11"/>
    <mergeCell ref="F11:H11"/>
    <mergeCell ref="I11:L11"/>
    <mergeCell ref="A12:B12"/>
    <mergeCell ref="C12:D12"/>
    <mergeCell ref="F12:H12"/>
    <mergeCell ref="I12:K12"/>
    <mergeCell ref="A15:B15"/>
    <mergeCell ref="C15:D15"/>
    <mergeCell ref="F15:H15"/>
    <mergeCell ref="I15:K15"/>
    <mergeCell ref="A16:B16"/>
    <mergeCell ref="C16:D16"/>
    <mergeCell ref="F16:F19"/>
    <mergeCell ref="G16:H16"/>
    <mergeCell ref="I16:K16"/>
    <mergeCell ref="A17:B17"/>
    <mergeCell ref="I19:L19"/>
    <mergeCell ref="A20:B20"/>
    <mergeCell ref="C20:D20"/>
    <mergeCell ref="F20:G22"/>
    <mergeCell ref="H20:L22"/>
    <mergeCell ref="A21:B21"/>
    <mergeCell ref="C21:D21"/>
    <mergeCell ref="C17:D17"/>
    <mergeCell ref="G17:H17"/>
    <mergeCell ref="I17:K17"/>
    <mergeCell ref="A18:B18"/>
    <mergeCell ref="C18:D18"/>
    <mergeCell ref="G18:H18"/>
    <mergeCell ref="I18:K18"/>
    <mergeCell ref="A22:B22"/>
    <mergeCell ref="C22:D22"/>
    <mergeCell ref="A23:B23"/>
    <mergeCell ref="C23:D23"/>
    <mergeCell ref="F23:G23"/>
    <mergeCell ref="A24:B24"/>
    <mergeCell ref="C24:D24"/>
    <mergeCell ref="F24:G24"/>
    <mergeCell ref="A19:B19"/>
    <mergeCell ref="C19:D19"/>
    <mergeCell ref="G19:H19"/>
    <mergeCell ref="A27:B27"/>
    <mergeCell ref="C27:D27"/>
    <mergeCell ref="F27:G27"/>
    <mergeCell ref="A28:B28"/>
    <mergeCell ref="C28:D28"/>
    <mergeCell ref="F28:G28"/>
    <mergeCell ref="A25:B25"/>
    <mergeCell ref="C25:D25"/>
    <mergeCell ref="F25:G25"/>
    <mergeCell ref="A26:B26"/>
    <mergeCell ref="C26:D26"/>
    <mergeCell ref="F26:G26"/>
    <mergeCell ref="A31:B31"/>
    <mergeCell ref="F31:H31"/>
    <mergeCell ref="I31:J31"/>
    <mergeCell ref="K31:L31"/>
    <mergeCell ref="A32:B32"/>
    <mergeCell ref="F32:H32"/>
    <mergeCell ref="I32:J32"/>
    <mergeCell ref="K32:L32"/>
    <mergeCell ref="A29:B29"/>
    <mergeCell ref="C29:D29"/>
    <mergeCell ref="F29:H29"/>
    <mergeCell ref="I29:J29"/>
    <mergeCell ref="K29:L29"/>
    <mergeCell ref="A30:B30"/>
    <mergeCell ref="F30:H30"/>
    <mergeCell ref="I30:J30"/>
    <mergeCell ref="K30:L30"/>
    <mergeCell ref="A39:L39"/>
    <mergeCell ref="A40:L43"/>
    <mergeCell ref="A35:B35"/>
    <mergeCell ref="F35:H37"/>
    <mergeCell ref="I35:L36"/>
    <mergeCell ref="A36:B36"/>
    <mergeCell ref="A37:B37"/>
    <mergeCell ref="I37:L37"/>
    <mergeCell ref="A33:B33"/>
    <mergeCell ref="F33:H33"/>
    <mergeCell ref="I33:J33"/>
    <mergeCell ref="K33:L33"/>
    <mergeCell ref="A34:B34"/>
    <mergeCell ref="F34:H34"/>
    <mergeCell ref="I34:L34"/>
  </mergeCells>
  <phoneticPr fontId="1"/>
  <conditionalFormatting sqref="I33:J33 I34:L34 I35">
    <cfRule type="containsText" dxfId="27" priority="7" operator="containsText" text="自動入力">
      <formula>NOT(ISERROR(SEARCH("自動入力",I33)))</formula>
    </cfRule>
  </conditionalFormatting>
  <conditionalFormatting sqref="I37">
    <cfRule type="containsText" dxfId="26" priority="6" operator="containsText" text="自動入力">
      <formula>NOT(ISERROR(SEARCH("自動入力",I37)))</formula>
    </cfRule>
  </conditionalFormatting>
  <conditionalFormatting sqref="L17">
    <cfRule type="containsText" dxfId="25" priority="5" operator="containsText" text="選択">
      <formula>NOT(ISERROR(SEARCH("選択",L17)))</formula>
    </cfRule>
  </conditionalFormatting>
  <conditionalFormatting sqref="L15">
    <cfRule type="containsText" dxfId="24" priority="4" operator="containsText" text="選択">
      <formula>NOT(ISERROR(SEARCH("選択",L15)))</formula>
    </cfRule>
  </conditionalFormatting>
  <conditionalFormatting sqref="L16">
    <cfRule type="containsText" dxfId="23" priority="3" operator="containsText" text="選択">
      <formula>NOT(ISERROR(SEARCH("選択",L16)))</formula>
    </cfRule>
  </conditionalFormatting>
  <conditionalFormatting sqref="L14">
    <cfRule type="containsText" dxfId="22" priority="2" operator="containsText" text="選択">
      <formula>NOT(ISERROR(SEARCH("選択",L14)))</formula>
    </cfRule>
  </conditionalFormatting>
  <dataValidations count="4">
    <dataValidation allowBlank="1" showInputMessage="1" showErrorMessage="1" prompt="作業時間が15分未満かつばく露基準値が最大許容濃度またはTLV-C以外を採用している場合には、測定値（時間内平均値）×作業時間/15" sqref="I30:J30"/>
    <dataValidation allowBlank="1" showInputMessage="1" showErrorMessage="1" prompt="測定値（15分平均値）×安全係数" sqref="I32:J32"/>
    <dataValidation allowBlank="1" showInputMessage="1" showErrorMessage="1" prompt="測定結果の数に応じて、自動的に安全係数を算出" sqref="I31:J31"/>
    <dataValidation allowBlank="1" showInputMessage="1" showErrorMessage="1" prompt="測定結果の算術平均値" sqref="I29:J29"/>
  </dataValidations>
  <pageMargins left="0.7" right="0.7" top="0.75" bottom="0.75" header="0.3" footer="0.3"/>
  <pageSetup paperSize="9" scale="92" orientation="portrait" r:id="rId1"/>
  <extLst>
    <ext xmlns:x14="http://schemas.microsoft.com/office/spreadsheetml/2009/9/main" uri="{78C0D931-6437-407d-A8EE-F0AAD7539E65}">
      <x14:conditionalFormattings>
        <x14:conditionalFormatting xmlns:xm="http://schemas.microsoft.com/office/excel/2006/main">
          <x14:cfRule type="containsText" priority="1" operator="containsText" id="{D6D5125B-664E-4659-B6C3-DC1E9C2100F2}">
            <xm:f>NOT(ISERROR(SEARCH(選択肢!$U$4,I37)))</xm:f>
            <xm:f>選択肢!$U$4</xm:f>
            <x14:dxf>
              <font>
                <b val="0"/>
                <i/>
                <color theme="0" tint="-0.499984740745262"/>
              </font>
            </x14:dxf>
          </x14:cfRule>
          <xm:sqref>I37:L37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選択肢!$Q$3:$Q$7</xm:f>
          </x14:formula1>
          <xm:sqref>L14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M43"/>
  <sheetViews>
    <sheetView view="pageBreakPreview" zoomScaleNormal="85" zoomScaleSheetLayoutView="100" zoomScalePageLayoutView="85" workbookViewId="0">
      <selection activeCell="L3" sqref="L3"/>
    </sheetView>
  </sheetViews>
  <sheetFormatPr defaultRowHeight="21" customHeight="1" x14ac:dyDescent="0.15"/>
  <cols>
    <col min="1" max="1" width="14.375" style="49" customWidth="1"/>
    <col min="2" max="2" width="18.125" style="50" customWidth="1"/>
    <col min="3" max="3" width="9.75" style="50" customWidth="1"/>
    <col min="4" max="4" width="4.875" style="50" customWidth="1"/>
    <col min="5" max="5" width="2.75" style="36" customWidth="1"/>
    <col min="6" max="6" width="4.125" style="36" customWidth="1"/>
    <col min="7" max="7" width="9.375" style="36" customWidth="1"/>
    <col min="8" max="12" width="6.625" style="36" customWidth="1"/>
    <col min="13" max="13" width="4.625" style="36" customWidth="1"/>
    <col min="14" max="16384" width="9" style="36"/>
  </cols>
  <sheetData>
    <row r="1" spans="1:13" ht="21" customHeight="1" x14ac:dyDescent="0.15">
      <c r="A1" s="252" t="s">
        <v>143</v>
      </c>
      <c r="B1" s="252"/>
      <c r="C1" s="252"/>
      <c r="D1" s="252"/>
      <c r="E1" s="252"/>
      <c r="F1" s="252"/>
      <c r="G1" s="252"/>
      <c r="H1" s="252"/>
      <c r="I1" s="252"/>
      <c r="J1" s="252"/>
      <c r="K1" s="252"/>
      <c r="L1" s="252"/>
      <c r="M1" s="35"/>
    </row>
    <row r="2" spans="1:13" ht="10.5" customHeight="1" x14ac:dyDescent="0.15">
      <c r="A2" s="37"/>
      <c r="B2" s="37"/>
      <c r="C2" s="37"/>
      <c r="D2" s="37"/>
      <c r="E2" s="37"/>
      <c r="F2" s="37"/>
      <c r="G2" s="37"/>
      <c r="H2" s="37"/>
      <c r="I2" s="37"/>
      <c r="J2" s="37"/>
      <c r="K2" s="37"/>
      <c r="L2" s="37"/>
      <c r="M2" s="35"/>
    </row>
    <row r="3" spans="1:13" ht="21" customHeight="1" x14ac:dyDescent="0.15">
      <c r="A3" s="92" t="s">
        <v>99</v>
      </c>
      <c r="B3" s="92"/>
      <c r="C3" s="92"/>
      <c r="D3" s="92"/>
      <c r="E3" s="92"/>
      <c r="F3" s="92"/>
      <c r="G3" s="92"/>
      <c r="H3" s="92"/>
      <c r="I3" s="92"/>
      <c r="J3" s="92"/>
      <c r="K3" s="93" t="s">
        <v>78</v>
      </c>
      <c r="L3" s="38">
        <v>3</v>
      </c>
      <c r="M3" s="35" t="s">
        <v>92</v>
      </c>
    </row>
    <row r="4" spans="1:13" ht="21" customHeight="1" thickBot="1" x14ac:dyDescent="0.2">
      <c r="A4" s="90" t="s">
        <v>90</v>
      </c>
      <c r="B4" s="262"/>
      <c r="C4" s="263"/>
      <c r="D4" s="264"/>
      <c r="E4" s="39"/>
      <c r="F4" s="186" t="s">
        <v>22</v>
      </c>
      <c r="G4" s="186"/>
      <c r="H4" s="186"/>
      <c r="I4" s="186" t="s">
        <v>23</v>
      </c>
      <c r="J4" s="186"/>
      <c r="K4" s="186"/>
      <c r="L4" s="186"/>
      <c r="M4" s="35"/>
    </row>
    <row r="5" spans="1:13" ht="21" customHeight="1" thickTop="1" x14ac:dyDescent="0.15">
      <c r="A5" s="90" t="s">
        <v>80</v>
      </c>
      <c r="B5" s="265"/>
      <c r="C5" s="265"/>
      <c r="D5" s="265"/>
      <c r="E5" s="39"/>
      <c r="F5" s="213" t="s">
        <v>234</v>
      </c>
      <c r="G5" s="213"/>
      <c r="H5" s="213"/>
      <c r="I5" s="214" t="str">
        <f>IF(HLOOKUP($L$3,'準備シート '!$1:$44,40,FALSE)="","",HLOOKUP($L$3,'準備シート '!$1:$44,40,FALSE))</f>
        <v/>
      </c>
      <c r="J5" s="214"/>
      <c r="K5" s="214"/>
      <c r="L5" s="214"/>
      <c r="M5" s="35"/>
    </row>
    <row r="6" spans="1:13" ht="21" customHeight="1" x14ac:dyDescent="0.15">
      <c r="A6" s="90" t="s">
        <v>50</v>
      </c>
      <c r="B6" s="253" t="str">
        <f>IF(HLOOKUP($L$3,'準備シート '!$1:$44,2,FALSE)="","",HLOOKUP($L$3,'準備シート '!$1:$44,2,FALSE))</f>
        <v/>
      </c>
      <c r="C6" s="253"/>
      <c r="D6" s="253"/>
      <c r="E6" s="39"/>
      <c r="F6" s="224" t="s">
        <v>233</v>
      </c>
      <c r="G6" s="225"/>
      <c r="H6" s="226"/>
      <c r="I6" s="233"/>
      <c r="J6" s="234"/>
      <c r="K6" s="234"/>
      <c r="L6" s="235"/>
      <c r="M6" s="35"/>
    </row>
    <row r="7" spans="1:13" ht="21" customHeight="1" x14ac:dyDescent="0.15">
      <c r="A7" s="112" t="s">
        <v>79</v>
      </c>
      <c r="B7" s="253" t="str">
        <f>IF(HLOOKUP($L$3,'準備シート '!$1:$44,3,FALSE)="","",HLOOKUP($L$3,'準備シート '!$1:$44,3,FALSE))</f>
        <v/>
      </c>
      <c r="C7" s="253"/>
      <c r="D7" s="253"/>
      <c r="E7" s="39"/>
      <c r="F7" s="227"/>
      <c r="G7" s="228"/>
      <c r="H7" s="229"/>
      <c r="I7" s="236"/>
      <c r="J7" s="237"/>
      <c r="K7" s="237"/>
      <c r="L7" s="238"/>
      <c r="M7" s="35"/>
    </row>
    <row r="8" spans="1:13" ht="21" customHeight="1" x14ac:dyDescent="0.15">
      <c r="A8" s="279" t="s">
        <v>28</v>
      </c>
      <c r="B8" s="254"/>
      <c r="C8" s="255"/>
      <c r="D8" s="256"/>
      <c r="E8" s="39"/>
      <c r="F8" s="230"/>
      <c r="G8" s="231"/>
      <c r="H8" s="232"/>
      <c r="I8" s="239"/>
      <c r="J8" s="240"/>
      <c r="K8" s="240"/>
      <c r="L8" s="241"/>
      <c r="M8" s="35"/>
    </row>
    <row r="9" spans="1:13" ht="21" customHeight="1" x14ac:dyDescent="0.15">
      <c r="A9" s="280"/>
      <c r="B9" s="257"/>
      <c r="C9" s="258"/>
      <c r="D9" s="259"/>
      <c r="E9" s="39"/>
      <c r="F9" s="224" t="s">
        <v>232</v>
      </c>
      <c r="G9" s="225"/>
      <c r="H9" s="226"/>
      <c r="I9" s="242"/>
      <c r="J9" s="243"/>
      <c r="K9" s="243"/>
      <c r="L9" s="244"/>
      <c r="M9" s="35"/>
    </row>
    <row r="10" spans="1:13" ht="21" customHeight="1" thickBot="1" x14ac:dyDescent="0.2">
      <c r="A10" s="220" t="s">
        <v>35</v>
      </c>
      <c r="B10" s="260"/>
      <c r="C10" s="220" t="s">
        <v>30</v>
      </c>
      <c r="D10" s="221"/>
      <c r="E10" s="39"/>
      <c r="F10" s="230"/>
      <c r="G10" s="231"/>
      <c r="H10" s="232"/>
      <c r="I10" s="245"/>
      <c r="J10" s="246"/>
      <c r="K10" s="246"/>
      <c r="L10" s="247"/>
      <c r="M10" s="35"/>
    </row>
    <row r="11" spans="1:13" ht="21" customHeight="1" thickTop="1" x14ac:dyDescent="0.15">
      <c r="A11" s="86" t="s">
        <v>29</v>
      </c>
      <c r="B11" s="87"/>
      <c r="C11" s="222" t="str">
        <f>IF(HLOOKUP($L$3,'準備シート '!$1:$44,10,FALSE)="","",HLOOKUP($L$3,'準備シート '!$1:$44,10,FALSE))</f>
        <v/>
      </c>
      <c r="D11" s="223"/>
      <c r="E11" s="39"/>
      <c r="F11" s="187" t="s">
        <v>231</v>
      </c>
      <c r="G11" s="215"/>
      <c r="H11" s="188"/>
      <c r="I11" s="266"/>
      <c r="J11" s="267"/>
      <c r="K11" s="267"/>
      <c r="L11" s="268"/>
      <c r="M11" s="35"/>
    </row>
    <row r="12" spans="1:13" ht="21" customHeight="1" x14ac:dyDescent="0.15">
      <c r="A12" s="187" t="s">
        <v>96</v>
      </c>
      <c r="B12" s="188"/>
      <c r="C12" s="261" t="str">
        <f>IF(HLOOKUP($L$3,'準備シート '!$1:$44,11,FALSE)="","",HLOOKUP($L$3,'準備シート '!$1:$44,11,FALSE))</f>
        <v/>
      </c>
      <c r="D12" s="261"/>
      <c r="E12" s="39"/>
      <c r="F12" s="187" t="s">
        <v>230</v>
      </c>
      <c r="G12" s="215"/>
      <c r="H12" s="188"/>
      <c r="I12" s="190"/>
      <c r="J12" s="191"/>
      <c r="K12" s="192"/>
      <c r="L12" s="83" t="s">
        <v>20</v>
      </c>
      <c r="M12" s="35"/>
    </row>
    <row r="13" spans="1:13" ht="21" customHeight="1" x14ac:dyDescent="0.15">
      <c r="A13" s="187" t="s">
        <v>0</v>
      </c>
      <c r="B13" s="188"/>
      <c r="C13" s="261" t="str">
        <f>IF(HLOOKUP($L$3,'準備シート '!$1:$44,12,FALSE)="","",HLOOKUP($L$3,'準備シート '!$1:$44,12,FALSE))</f>
        <v/>
      </c>
      <c r="D13" s="261"/>
      <c r="E13" s="39"/>
      <c r="F13" s="187" t="s">
        <v>238</v>
      </c>
      <c r="G13" s="215"/>
      <c r="H13" s="188"/>
      <c r="I13" s="216" t="str">
        <f>IF(HLOOKUP($L$3,'準備シート '!$1:$44,41,FALSE)="","",HLOOKUP($L$3,'準備シート '!$1:$44,41,FALSE))</f>
        <v/>
      </c>
      <c r="J13" s="217"/>
      <c r="K13" s="218"/>
      <c r="L13" s="83" t="s">
        <v>192</v>
      </c>
      <c r="M13" s="35"/>
    </row>
    <row r="14" spans="1:13" ht="21" customHeight="1" x14ac:dyDescent="0.15">
      <c r="A14" s="187" t="s">
        <v>1</v>
      </c>
      <c r="B14" s="188"/>
      <c r="C14" s="261" t="str">
        <f>IF(HLOOKUP($L$3,'準備シート '!$1:$44,13,FALSE)="","",HLOOKUP($L$3,'準備シート '!$1:$44,13,FALSE))</f>
        <v/>
      </c>
      <c r="D14" s="261"/>
      <c r="E14" s="39"/>
      <c r="F14" s="187" t="s">
        <v>193</v>
      </c>
      <c r="G14" s="215"/>
      <c r="H14" s="188"/>
      <c r="I14" s="190"/>
      <c r="J14" s="191"/>
      <c r="K14" s="192"/>
      <c r="L14" s="40" t="s">
        <v>195</v>
      </c>
      <c r="M14" s="35" t="s">
        <v>196</v>
      </c>
    </row>
    <row r="15" spans="1:13" ht="21" customHeight="1" x14ac:dyDescent="0.15">
      <c r="A15" s="187" t="s">
        <v>2</v>
      </c>
      <c r="B15" s="188"/>
      <c r="C15" s="261" t="str">
        <f>IF(HLOOKUP($L$3,'準備シート '!$1:$44,14,FALSE)="","",HLOOKUP($L$3,'準備シート '!$1:$44,14,FALSE))</f>
        <v/>
      </c>
      <c r="D15" s="261"/>
      <c r="E15" s="39"/>
      <c r="F15" s="282" t="s">
        <v>229</v>
      </c>
      <c r="G15" s="283"/>
      <c r="H15" s="284"/>
      <c r="I15" s="266"/>
      <c r="J15" s="267"/>
      <c r="K15" s="268"/>
      <c r="L15" s="83" t="s">
        <v>21</v>
      </c>
      <c r="M15" s="35"/>
    </row>
    <row r="16" spans="1:13" ht="21" customHeight="1" x14ac:dyDescent="0.15">
      <c r="A16" s="187" t="s">
        <v>3</v>
      </c>
      <c r="B16" s="188"/>
      <c r="C16" s="261" t="str">
        <f>IF(HLOOKUP($L$3,'準備シート '!$1:$44,15,FALSE)="","",HLOOKUP($L$3,'準備シート '!$1:$44,15,FALSE))</f>
        <v/>
      </c>
      <c r="D16" s="261"/>
      <c r="E16" s="39"/>
      <c r="F16" s="210" t="s">
        <v>222</v>
      </c>
      <c r="G16" s="187" t="s">
        <v>198</v>
      </c>
      <c r="H16" s="188"/>
      <c r="I16" s="190"/>
      <c r="J16" s="191"/>
      <c r="K16" s="192"/>
      <c r="L16" s="84" t="s">
        <v>47</v>
      </c>
      <c r="M16" s="35"/>
    </row>
    <row r="17" spans="1:13" ht="21" customHeight="1" x14ac:dyDescent="0.15">
      <c r="A17" s="187" t="s">
        <v>97</v>
      </c>
      <c r="B17" s="188"/>
      <c r="C17" s="204" t="str">
        <f>IF(HLOOKUP($L$3,'準備シート '!$1:$44,16,FALSE)="","",HLOOKUP($L$3,'準備シート '!$1:$44,16,FALSE))</f>
        <v/>
      </c>
      <c r="D17" s="205"/>
      <c r="E17" s="39"/>
      <c r="F17" s="211"/>
      <c r="G17" s="187" t="s">
        <v>197</v>
      </c>
      <c r="H17" s="188"/>
      <c r="I17" s="190"/>
      <c r="J17" s="191"/>
      <c r="K17" s="192"/>
      <c r="L17" s="85" t="s">
        <v>174</v>
      </c>
      <c r="M17" s="35"/>
    </row>
    <row r="18" spans="1:13" ht="21" customHeight="1" x14ac:dyDescent="0.15">
      <c r="A18" s="187" t="s">
        <v>27</v>
      </c>
      <c r="B18" s="188"/>
      <c r="C18" s="204" t="str">
        <f>IF(HLOOKUP($L$3,'準備シート '!$1:$44,17,FALSE)="","",HLOOKUP($L$3,'準備シート '!$1:$44,17,FALSE))</f>
        <v/>
      </c>
      <c r="D18" s="205"/>
      <c r="E18" s="39"/>
      <c r="F18" s="211"/>
      <c r="G18" s="187" t="s">
        <v>246</v>
      </c>
      <c r="H18" s="188"/>
      <c r="I18" s="190"/>
      <c r="J18" s="191"/>
      <c r="K18" s="192"/>
      <c r="L18" s="85" t="s">
        <v>24</v>
      </c>
    </row>
    <row r="19" spans="1:13" ht="21" customHeight="1" x14ac:dyDescent="0.15">
      <c r="A19" s="187" t="s">
        <v>98</v>
      </c>
      <c r="B19" s="188"/>
      <c r="C19" s="204" t="str">
        <f>IF(HLOOKUP($L$3,'準備シート '!$1:$44,18,FALSE)="","",HLOOKUP($L$3,'準備シート '!$1:$44,18,FALSE))</f>
        <v/>
      </c>
      <c r="D19" s="205"/>
      <c r="E19" s="39"/>
      <c r="F19" s="212"/>
      <c r="G19" s="248" t="s">
        <v>245</v>
      </c>
      <c r="H19" s="249"/>
      <c r="I19" s="195"/>
      <c r="J19" s="196"/>
      <c r="K19" s="196"/>
      <c r="L19" s="197"/>
      <c r="M19" s="35"/>
    </row>
    <row r="20" spans="1:13" ht="21" customHeight="1" x14ac:dyDescent="0.15">
      <c r="A20" s="187" t="s">
        <v>7</v>
      </c>
      <c r="B20" s="188"/>
      <c r="C20" s="204" t="str">
        <f>IF(HLOOKUP($L$3,'準備シート '!$1:$44,19,FALSE)="","",HLOOKUP($L$3,'準備シート '!$1:$44,19,FALSE))</f>
        <v/>
      </c>
      <c r="D20" s="205"/>
      <c r="E20" s="39"/>
      <c r="F20" s="198" t="s">
        <v>28</v>
      </c>
      <c r="G20" s="199"/>
      <c r="H20" s="270"/>
      <c r="I20" s="271"/>
      <c r="J20" s="271"/>
      <c r="K20" s="271"/>
      <c r="L20" s="272"/>
      <c r="M20" s="35"/>
    </row>
    <row r="21" spans="1:13" ht="21" customHeight="1" x14ac:dyDescent="0.15">
      <c r="A21" s="187" t="s">
        <v>8</v>
      </c>
      <c r="B21" s="188"/>
      <c r="C21" s="204" t="str">
        <f>IF(HLOOKUP($L$3,'準備シート '!$1:$44,20,FALSE)="","",HLOOKUP($L$3,'準備シート '!$1:$44,20,FALSE))</f>
        <v/>
      </c>
      <c r="D21" s="205"/>
      <c r="E21" s="39"/>
      <c r="F21" s="200"/>
      <c r="G21" s="201"/>
      <c r="H21" s="273"/>
      <c r="I21" s="274"/>
      <c r="J21" s="274"/>
      <c r="K21" s="274"/>
      <c r="L21" s="275"/>
      <c r="M21" s="35"/>
    </row>
    <row r="22" spans="1:13" ht="21" customHeight="1" x14ac:dyDescent="0.15">
      <c r="A22" s="187" t="s">
        <v>9</v>
      </c>
      <c r="B22" s="188"/>
      <c r="C22" s="204" t="str">
        <f>IF(HLOOKUP($L$3,'準備シート '!$1:$44,21,FALSE)="","",HLOOKUP($L$3,'準備シート '!$1:$44,21,FALSE))</f>
        <v/>
      </c>
      <c r="D22" s="205"/>
      <c r="E22" s="39"/>
      <c r="F22" s="202"/>
      <c r="G22" s="203"/>
      <c r="H22" s="276"/>
      <c r="I22" s="277"/>
      <c r="J22" s="277"/>
      <c r="K22" s="277"/>
      <c r="L22" s="278"/>
      <c r="M22" s="35"/>
    </row>
    <row r="23" spans="1:13" ht="21" customHeight="1" thickBot="1" x14ac:dyDescent="0.2">
      <c r="A23" s="187" t="s">
        <v>10</v>
      </c>
      <c r="B23" s="188"/>
      <c r="C23" s="204" t="str">
        <f>IF(HLOOKUP($L$3,'準備シート '!$1:$44,22,FALSE)="","",HLOOKUP($L$3,'準備シート '!$1:$44,22,FALSE))</f>
        <v/>
      </c>
      <c r="D23" s="205"/>
      <c r="E23" s="39"/>
      <c r="F23" s="193" t="s">
        <v>175</v>
      </c>
      <c r="G23" s="194"/>
      <c r="H23" s="94" t="s">
        <v>204</v>
      </c>
      <c r="I23" s="94" t="s">
        <v>205</v>
      </c>
      <c r="J23" s="94" t="s">
        <v>206</v>
      </c>
      <c r="K23" s="94" t="s">
        <v>207</v>
      </c>
      <c r="L23" s="94" t="s">
        <v>208</v>
      </c>
      <c r="M23" s="36" t="s">
        <v>209</v>
      </c>
    </row>
    <row r="24" spans="1:13" ht="21" customHeight="1" thickTop="1" x14ac:dyDescent="0.15">
      <c r="A24" s="189" t="s">
        <v>44</v>
      </c>
      <c r="B24" s="189"/>
      <c r="C24" s="204" t="str">
        <f>IF(HLOOKUP($L$3,'準備シート '!$1:$44,23,FALSE)="","",HLOOKUP($L$3,'準備シート '!$1:$44,23,FALSE))</f>
        <v/>
      </c>
      <c r="D24" s="205"/>
      <c r="E24" s="39"/>
      <c r="F24" s="285" t="s">
        <v>66</v>
      </c>
      <c r="G24" s="286"/>
      <c r="H24" s="22"/>
      <c r="I24" s="41"/>
      <c r="J24" s="41"/>
      <c r="K24" s="41"/>
      <c r="L24" s="22"/>
      <c r="M24" s="35" t="s">
        <v>170</v>
      </c>
    </row>
    <row r="25" spans="1:13" ht="21" customHeight="1" x14ac:dyDescent="0.15">
      <c r="A25" s="189" t="s">
        <v>277</v>
      </c>
      <c r="B25" s="189"/>
      <c r="C25" s="204" t="str">
        <f>IF(HLOOKUP($L$3,'準備シート '!$1:$44,24,FALSE)="","",HLOOKUP($L$3,'準備シート '!$1:$44,24,FALSE))</f>
        <v/>
      </c>
      <c r="D25" s="205"/>
      <c r="E25" s="39"/>
      <c r="F25" s="248" t="s">
        <v>67</v>
      </c>
      <c r="G25" s="249"/>
      <c r="H25" s="18"/>
      <c r="I25" s="18"/>
      <c r="J25" s="18"/>
      <c r="K25" s="18"/>
      <c r="L25" s="18"/>
      <c r="M25" s="35"/>
    </row>
    <row r="26" spans="1:13" ht="21" customHeight="1" x14ac:dyDescent="0.15">
      <c r="A26" s="187" t="s">
        <v>45</v>
      </c>
      <c r="B26" s="188"/>
      <c r="C26" s="204" t="str">
        <f>IF(HLOOKUP($L$3,'準備シート '!$1:$44,25,FALSE)="","",HLOOKUP($L$3,'準備シート '!$1:$44,25,FALSE))</f>
        <v/>
      </c>
      <c r="D26" s="205"/>
      <c r="E26" s="39"/>
      <c r="F26" s="248" t="s">
        <v>68</v>
      </c>
      <c r="G26" s="249"/>
      <c r="H26" s="18"/>
      <c r="I26" s="18"/>
      <c r="J26" s="18"/>
      <c r="K26" s="18"/>
      <c r="L26" s="18"/>
      <c r="M26" s="35"/>
    </row>
    <row r="27" spans="1:13" ht="21" customHeight="1" x14ac:dyDescent="0.15">
      <c r="A27" s="189" t="s">
        <v>278</v>
      </c>
      <c r="B27" s="189"/>
      <c r="C27" s="204" t="str">
        <f>IF(HLOOKUP($L$3,'準備シート '!$1:$44,26,FALSE)="","",HLOOKUP($L$3,'準備シート '!$1:$44,26,FALSE))</f>
        <v/>
      </c>
      <c r="D27" s="205"/>
      <c r="E27" s="39"/>
      <c r="F27" s="248" t="s">
        <v>69</v>
      </c>
      <c r="G27" s="249"/>
      <c r="H27" s="18"/>
      <c r="I27" s="18"/>
      <c r="J27" s="18"/>
      <c r="K27" s="18"/>
      <c r="L27" s="18"/>
      <c r="M27" s="35"/>
    </row>
    <row r="28" spans="1:13" ht="21" customHeight="1" x14ac:dyDescent="0.15">
      <c r="A28" s="189" t="s">
        <v>13</v>
      </c>
      <c r="B28" s="189"/>
      <c r="C28" s="204" t="str">
        <f>IF(HLOOKUP($L$3,'準備シート '!$1:$44,27,FALSE)="","",HLOOKUP($L$3,'準備シート '!$1:$44,27,FALSE))</f>
        <v/>
      </c>
      <c r="D28" s="205"/>
      <c r="E28" s="39"/>
      <c r="F28" s="250" t="s">
        <v>70</v>
      </c>
      <c r="G28" s="251"/>
      <c r="H28" s="42"/>
      <c r="I28" s="42"/>
      <c r="J28" s="42"/>
      <c r="K28" s="42"/>
      <c r="L28" s="42"/>
      <c r="M28" s="35"/>
    </row>
    <row r="29" spans="1:13" ht="21" customHeight="1" thickBot="1" x14ac:dyDescent="0.2">
      <c r="A29" s="193" t="s">
        <v>189</v>
      </c>
      <c r="B29" s="194"/>
      <c r="C29" s="193" t="s">
        <v>26</v>
      </c>
      <c r="D29" s="194"/>
      <c r="E29" s="39"/>
      <c r="F29" s="206" t="s">
        <v>220</v>
      </c>
      <c r="G29" s="206"/>
      <c r="H29" s="206"/>
      <c r="I29" s="208" t="str">
        <f>IFERROR(AVERAGE(H24:L28),"")</f>
        <v/>
      </c>
      <c r="J29" s="208"/>
      <c r="K29" s="206" t="s">
        <v>221</v>
      </c>
      <c r="L29" s="206"/>
      <c r="M29" s="36" t="s">
        <v>284</v>
      </c>
    </row>
    <row r="30" spans="1:13" ht="21" customHeight="1" thickTop="1" x14ac:dyDescent="0.15">
      <c r="A30" s="230" t="s">
        <v>18</v>
      </c>
      <c r="B30" s="232"/>
      <c r="C30" s="82" t="str">
        <f>IF(HLOOKUP($L$3,'準備シート '!$1:$44,28,FALSE)="","",HLOOKUP($L$3,'準備シート '!$1:$44,28,FALSE))</f>
        <v/>
      </c>
      <c r="D30" s="84" t="s">
        <v>17</v>
      </c>
      <c r="E30" s="39"/>
      <c r="F30" s="206" t="s">
        <v>199</v>
      </c>
      <c r="G30" s="206"/>
      <c r="H30" s="206"/>
      <c r="I30" s="208" t="str">
        <f>IFERROR(IF(OR(AND(C31="",C34=""),AND(C33&lt;C31,C33&lt;C34)),IF(I13&lt;15,I29*I13/15,I29),""),"")</f>
        <v/>
      </c>
      <c r="J30" s="208"/>
      <c r="K30" s="206" t="s">
        <v>221</v>
      </c>
      <c r="L30" s="206"/>
      <c r="M30" s="36" t="s">
        <v>287</v>
      </c>
    </row>
    <row r="31" spans="1:13" ht="21" customHeight="1" x14ac:dyDescent="0.15">
      <c r="A31" s="187" t="s">
        <v>19</v>
      </c>
      <c r="B31" s="188"/>
      <c r="C31" s="82" t="str">
        <f>IF(HLOOKUP($L$3,'準備シート '!$1:$44,29,FALSE)="","",HLOOKUP($L$3,'準備シート '!$1:$44,29,FALSE))</f>
        <v/>
      </c>
      <c r="D31" s="85" t="s">
        <v>17</v>
      </c>
      <c r="E31" s="39"/>
      <c r="F31" s="206" t="s">
        <v>46</v>
      </c>
      <c r="G31" s="206"/>
      <c r="H31" s="206"/>
      <c r="I31" s="208" t="str">
        <f>IF(COUNTA($H$24:$L$28)&gt;=12,選択肢!T8,IF(COUNTA($H$24:$L$28)&gt;=8,選択肢!T7,IF(COUNTA($H$24:$L$28)&gt;=5,選択肢!T6,IF(COUNTA($H$24:$L$28)&gt;=4,選択肢!T5,IF(COUNTA($H$24:$L$28)&gt;=3,選択肢!T4,IF(COUNTA($H$24:$L$28)&gt;=2,選択肢!T3,"判定不可"))))))</f>
        <v>判定不可</v>
      </c>
      <c r="J31" s="208"/>
      <c r="K31" s="206" t="s">
        <v>25</v>
      </c>
      <c r="L31" s="206"/>
      <c r="M31" s="36" t="s">
        <v>172</v>
      </c>
    </row>
    <row r="32" spans="1:13" ht="21" customHeight="1" x14ac:dyDescent="0.15">
      <c r="A32" s="187" t="s">
        <v>14</v>
      </c>
      <c r="B32" s="188"/>
      <c r="C32" s="82" t="str">
        <f>IF(HLOOKUP($L$3,'準備シート '!$1:$44,30,FALSE)="","",HLOOKUP($L$3,'準備シート '!$1:$44,30,FALSE))</f>
        <v/>
      </c>
      <c r="D32" s="85" t="s">
        <v>17</v>
      </c>
      <c r="E32" s="39"/>
      <c r="F32" s="219" t="s">
        <v>177</v>
      </c>
      <c r="G32" s="219"/>
      <c r="H32" s="219"/>
      <c r="I32" s="208" t="str">
        <f>IFERROR(IF(I30="",I29*I31,I30*IF(I31="","1",I31)),"")</f>
        <v/>
      </c>
      <c r="J32" s="208"/>
      <c r="K32" s="209" t="s">
        <v>142</v>
      </c>
      <c r="L32" s="209"/>
      <c r="M32" s="36" t="s">
        <v>285</v>
      </c>
    </row>
    <row r="33" spans="1:13" ht="21" customHeight="1" x14ac:dyDescent="0.15">
      <c r="A33" s="187" t="s">
        <v>15</v>
      </c>
      <c r="B33" s="188"/>
      <c r="C33" s="82" t="str">
        <f>IF(HLOOKUP($L$3,'準備シート '!$1:$44,31,FALSE)="","",HLOOKUP($L$3,'準備シート '!$1:$44,31,FALSE))</f>
        <v/>
      </c>
      <c r="D33" s="85" t="s">
        <v>17</v>
      </c>
      <c r="E33" s="39"/>
      <c r="F33" s="219" t="s">
        <v>178</v>
      </c>
      <c r="G33" s="219"/>
      <c r="H33" s="219"/>
      <c r="I33" s="269" t="str">
        <f>IF(OR(C36="",I32=""),"",I32/C36*100)</f>
        <v/>
      </c>
      <c r="J33" s="269"/>
      <c r="K33" s="209" t="s">
        <v>179</v>
      </c>
      <c r="L33" s="209"/>
      <c r="M33" s="36" t="s">
        <v>286</v>
      </c>
    </row>
    <row r="34" spans="1:13" ht="21" customHeight="1" thickBot="1" x14ac:dyDescent="0.2">
      <c r="A34" s="189" t="s">
        <v>16</v>
      </c>
      <c r="B34" s="189"/>
      <c r="C34" s="82" t="str">
        <f>IF(HLOOKUP($L$3,'準備シート '!$1:$44,32,FALSE)="","",HLOOKUP($L$3,'準備シート '!$1:$44,32,FALSE))</f>
        <v/>
      </c>
      <c r="D34" s="85" t="s">
        <v>17</v>
      </c>
      <c r="E34" s="39"/>
      <c r="F34" s="281" t="s">
        <v>31</v>
      </c>
      <c r="G34" s="281"/>
      <c r="H34" s="281"/>
      <c r="I34" s="207" t="str">
        <f>IF(OR($I$32="",$C$36=""),"",IF($I$32&lt;$C$36*0.03,"１A",IF($I$32&lt;$C$36*0.1,"１B",IF($I$32&lt;$C$36*0.3,"１C",IF($I$32&lt;$C$36*0.5,"２A",IF($I$32&lt;$C$36,"２B","３"))))))</f>
        <v/>
      </c>
      <c r="J34" s="207"/>
      <c r="K34" s="207"/>
      <c r="L34" s="207"/>
      <c r="M34" s="36" t="s">
        <v>172</v>
      </c>
    </row>
    <row r="35" spans="1:13" ht="21" customHeight="1" x14ac:dyDescent="0.15">
      <c r="A35" s="189" t="s">
        <v>181</v>
      </c>
      <c r="B35" s="189"/>
      <c r="C35" s="82" t="str">
        <f>IF(HLOOKUP($L$3,'準備シート '!$1:$44,33,FALSE)="","",HLOOKUP($L$3,'準備シート '!$1:$44,33,FALSE))</f>
        <v/>
      </c>
      <c r="D35" s="85" t="s">
        <v>17</v>
      </c>
      <c r="E35" s="39"/>
      <c r="F35" s="163" t="s">
        <v>148</v>
      </c>
      <c r="G35" s="164"/>
      <c r="H35" s="165"/>
      <c r="I35" s="157" t="str">
        <f>IF(I34="","",VLOOKUP(I34,選択肢!R3:S8,2,FALSE))</f>
        <v/>
      </c>
      <c r="J35" s="158"/>
      <c r="K35" s="158"/>
      <c r="L35" s="159"/>
      <c r="M35" s="36" t="s">
        <v>172</v>
      </c>
    </row>
    <row r="36" spans="1:13" ht="21.75" customHeight="1" x14ac:dyDescent="0.15">
      <c r="A36" s="185" t="s">
        <v>191</v>
      </c>
      <c r="B36" s="185"/>
      <c r="C36" s="82" t="str">
        <f>IF(HLOOKUP($L$3,'準備シート '!$1:$44,34,FALSE)="","",HLOOKUP($L$3,'準備シート '!$1:$44,34,FALSE))</f>
        <v/>
      </c>
      <c r="D36" s="88" t="s">
        <v>17</v>
      </c>
      <c r="E36" s="67"/>
      <c r="F36" s="166"/>
      <c r="G36" s="167"/>
      <c r="H36" s="168"/>
      <c r="I36" s="160"/>
      <c r="J36" s="161"/>
      <c r="K36" s="161"/>
      <c r="L36" s="162"/>
    </row>
    <row r="37" spans="1:13" ht="21" customHeight="1" thickBot="1" x14ac:dyDescent="0.2">
      <c r="A37" s="189" t="s">
        <v>84</v>
      </c>
      <c r="B37" s="189"/>
      <c r="C37" s="82" t="str">
        <f>IF(HLOOKUP($L$3,'準備シート '!$1:$44,35,FALSE)="","",HLOOKUP($L$3,'準備シート '!$1:$44,35,FALSE))</f>
        <v/>
      </c>
      <c r="D37" s="89"/>
      <c r="E37" s="43"/>
      <c r="F37" s="169"/>
      <c r="G37" s="170"/>
      <c r="H37" s="171"/>
      <c r="I37" s="172" t="str">
        <f>IF(OR(C12="",C17="",C18="",C19="",C25="",C27="",C37=""),選択肢!U4,IF(AND(OR(C12=選択肢!D8,C12=選択肢!D9,C12=選択肢!D10,C12=選択肢!D11),OR(C17=選択肢!D8,C17=選択肢!D9,C17=選択肢!D10,C17=選択肢!D11),OR(C18=選択肢!D8,C18=選択肢!D9,C18=選択肢!D10,C18=選択肢!D11),OR(C19=選択肢!D8,C19=選択肢!D9,C19=選択肢!D10,C19=選択肢!D11),OR(C25=選択肢!D8,C25=選択肢!D9,C25=選択肢!D10,C25=選択肢!D11),OR(C27=選択肢!D8,C27=選択肢!D9,C27=選択肢!D10,C27=選択肢!D11),C37="無"),"",選択肢!U3))</f>
        <v>準備シートの必須項目が未入力</v>
      </c>
      <c r="J37" s="173"/>
      <c r="K37" s="173"/>
      <c r="L37" s="174"/>
      <c r="M37" s="36" t="s">
        <v>283</v>
      </c>
    </row>
    <row r="38" spans="1:13" ht="10.5" customHeight="1" x14ac:dyDescent="0.15">
      <c r="A38" s="45"/>
      <c r="B38" s="46"/>
      <c r="C38" s="46"/>
      <c r="D38" s="46"/>
      <c r="E38" s="43"/>
      <c r="F38" s="44"/>
      <c r="G38" s="44"/>
      <c r="H38" s="44"/>
      <c r="I38" s="43"/>
      <c r="J38" s="43"/>
      <c r="K38" s="43"/>
      <c r="L38" s="47"/>
    </row>
    <row r="39" spans="1:13" ht="21" customHeight="1" thickBot="1" x14ac:dyDescent="0.2">
      <c r="A39" s="184" t="s">
        <v>57</v>
      </c>
      <c r="B39" s="184"/>
      <c r="C39" s="184"/>
      <c r="D39" s="184"/>
      <c r="E39" s="184"/>
      <c r="F39" s="184"/>
      <c r="G39" s="184"/>
      <c r="H39" s="184"/>
      <c r="I39" s="184"/>
      <c r="J39" s="184"/>
      <c r="K39" s="184"/>
      <c r="L39" s="184"/>
      <c r="M39" s="48"/>
    </row>
    <row r="40" spans="1:13" ht="21" customHeight="1" x14ac:dyDescent="0.15">
      <c r="A40" s="175"/>
      <c r="B40" s="176"/>
      <c r="C40" s="176"/>
      <c r="D40" s="176"/>
      <c r="E40" s="176"/>
      <c r="F40" s="176"/>
      <c r="G40" s="176"/>
      <c r="H40" s="176"/>
      <c r="I40" s="176"/>
      <c r="J40" s="176"/>
      <c r="K40" s="176"/>
      <c r="L40" s="177"/>
    </row>
    <row r="41" spans="1:13" ht="21" customHeight="1" x14ac:dyDescent="0.15">
      <c r="A41" s="178"/>
      <c r="B41" s="179"/>
      <c r="C41" s="179"/>
      <c r="D41" s="179"/>
      <c r="E41" s="179"/>
      <c r="F41" s="179"/>
      <c r="G41" s="179"/>
      <c r="H41" s="179"/>
      <c r="I41" s="179"/>
      <c r="J41" s="179"/>
      <c r="K41" s="179"/>
      <c r="L41" s="180"/>
    </row>
    <row r="42" spans="1:13" ht="21" customHeight="1" x14ac:dyDescent="0.15">
      <c r="A42" s="178"/>
      <c r="B42" s="179"/>
      <c r="C42" s="179"/>
      <c r="D42" s="179"/>
      <c r="E42" s="179"/>
      <c r="F42" s="179"/>
      <c r="G42" s="179"/>
      <c r="H42" s="179"/>
      <c r="I42" s="179"/>
      <c r="J42" s="179"/>
      <c r="K42" s="179"/>
      <c r="L42" s="180"/>
    </row>
    <row r="43" spans="1:13" ht="21" customHeight="1" thickBot="1" x14ac:dyDescent="0.2">
      <c r="A43" s="181"/>
      <c r="B43" s="182"/>
      <c r="C43" s="182"/>
      <c r="D43" s="182"/>
      <c r="E43" s="182"/>
      <c r="F43" s="182"/>
      <c r="G43" s="182"/>
      <c r="H43" s="182"/>
      <c r="I43" s="182"/>
      <c r="J43" s="182"/>
      <c r="K43" s="182"/>
      <c r="L43" s="183"/>
    </row>
  </sheetData>
  <mergeCells count="111">
    <mergeCell ref="A1:L1"/>
    <mergeCell ref="B4:D4"/>
    <mergeCell ref="F4:H4"/>
    <mergeCell ref="I4:L4"/>
    <mergeCell ref="B5:D5"/>
    <mergeCell ref="F5:H5"/>
    <mergeCell ref="I5:L5"/>
    <mergeCell ref="B6:D6"/>
    <mergeCell ref="F6:H8"/>
    <mergeCell ref="I6:L8"/>
    <mergeCell ref="B7:D7"/>
    <mergeCell ref="A8:A9"/>
    <mergeCell ref="B8:D9"/>
    <mergeCell ref="F9:H10"/>
    <mergeCell ref="I9:L10"/>
    <mergeCell ref="A10:B10"/>
    <mergeCell ref="C10:D10"/>
    <mergeCell ref="A13:B13"/>
    <mergeCell ref="C13:D13"/>
    <mergeCell ref="F13:H13"/>
    <mergeCell ref="I13:K13"/>
    <mergeCell ref="A14:B14"/>
    <mergeCell ref="C14:D14"/>
    <mergeCell ref="F14:H14"/>
    <mergeCell ref="I14:K14"/>
    <mergeCell ref="C11:D11"/>
    <mergeCell ref="F11:H11"/>
    <mergeCell ref="I11:L11"/>
    <mergeCell ref="A12:B12"/>
    <mergeCell ref="C12:D12"/>
    <mergeCell ref="F12:H12"/>
    <mergeCell ref="I12:K12"/>
    <mergeCell ref="A15:B15"/>
    <mergeCell ref="C15:D15"/>
    <mergeCell ref="F15:H15"/>
    <mergeCell ref="I15:K15"/>
    <mergeCell ref="A16:B16"/>
    <mergeCell ref="C16:D16"/>
    <mergeCell ref="F16:F19"/>
    <mergeCell ref="G16:H16"/>
    <mergeCell ref="I16:K16"/>
    <mergeCell ref="A17:B17"/>
    <mergeCell ref="I19:L19"/>
    <mergeCell ref="A20:B20"/>
    <mergeCell ref="C20:D20"/>
    <mergeCell ref="F20:G22"/>
    <mergeCell ref="H20:L22"/>
    <mergeCell ref="A21:B21"/>
    <mergeCell ref="C21:D21"/>
    <mergeCell ref="C17:D17"/>
    <mergeCell ref="G17:H17"/>
    <mergeCell ref="I17:K17"/>
    <mergeCell ref="A18:B18"/>
    <mergeCell ref="C18:D18"/>
    <mergeCell ref="G18:H18"/>
    <mergeCell ref="I18:K18"/>
    <mergeCell ref="A22:B22"/>
    <mergeCell ref="C22:D22"/>
    <mergeCell ref="A23:B23"/>
    <mergeCell ref="C23:D23"/>
    <mergeCell ref="F23:G23"/>
    <mergeCell ref="A24:B24"/>
    <mergeCell ref="C24:D24"/>
    <mergeCell ref="F24:G24"/>
    <mergeCell ref="A19:B19"/>
    <mergeCell ref="C19:D19"/>
    <mergeCell ref="G19:H19"/>
    <mergeCell ref="A27:B27"/>
    <mergeCell ref="C27:D27"/>
    <mergeCell ref="F27:G27"/>
    <mergeCell ref="A28:B28"/>
    <mergeCell ref="C28:D28"/>
    <mergeCell ref="F28:G28"/>
    <mergeCell ref="A25:B25"/>
    <mergeCell ref="C25:D25"/>
    <mergeCell ref="F25:G25"/>
    <mergeCell ref="A26:B26"/>
    <mergeCell ref="C26:D26"/>
    <mergeCell ref="F26:G26"/>
    <mergeCell ref="A31:B31"/>
    <mergeCell ref="F31:H31"/>
    <mergeCell ref="I31:J31"/>
    <mergeCell ref="K31:L31"/>
    <mergeCell ref="A32:B32"/>
    <mergeCell ref="F32:H32"/>
    <mergeCell ref="I32:J32"/>
    <mergeCell ref="K32:L32"/>
    <mergeCell ref="A29:B29"/>
    <mergeCell ref="C29:D29"/>
    <mergeCell ref="F29:H29"/>
    <mergeCell ref="I29:J29"/>
    <mergeCell ref="K29:L29"/>
    <mergeCell ref="A30:B30"/>
    <mergeCell ref="F30:H30"/>
    <mergeCell ref="I30:J30"/>
    <mergeCell ref="K30:L30"/>
    <mergeCell ref="A39:L39"/>
    <mergeCell ref="A40:L43"/>
    <mergeCell ref="A35:B35"/>
    <mergeCell ref="F35:H37"/>
    <mergeCell ref="I35:L36"/>
    <mergeCell ref="A36:B36"/>
    <mergeCell ref="A37:B37"/>
    <mergeCell ref="I37:L37"/>
    <mergeCell ref="A33:B33"/>
    <mergeCell ref="F33:H33"/>
    <mergeCell ref="I33:J33"/>
    <mergeCell ref="K33:L33"/>
    <mergeCell ref="A34:B34"/>
    <mergeCell ref="F34:H34"/>
    <mergeCell ref="I34:L34"/>
  </mergeCells>
  <phoneticPr fontId="1"/>
  <conditionalFormatting sqref="I33:J33 I34:L34 I35">
    <cfRule type="containsText" dxfId="20" priority="7" operator="containsText" text="自動入力">
      <formula>NOT(ISERROR(SEARCH("自動入力",I33)))</formula>
    </cfRule>
  </conditionalFormatting>
  <conditionalFormatting sqref="I37">
    <cfRule type="containsText" dxfId="19" priority="6" operator="containsText" text="自動入力">
      <formula>NOT(ISERROR(SEARCH("自動入力",I37)))</formula>
    </cfRule>
  </conditionalFormatting>
  <conditionalFormatting sqref="L17">
    <cfRule type="containsText" dxfId="18" priority="5" operator="containsText" text="選択">
      <formula>NOT(ISERROR(SEARCH("選択",L17)))</formula>
    </cfRule>
  </conditionalFormatting>
  <conditionalFormatting sqref="L15">
    <cfRule type="containsText" dxfId="17" priority="4" operator="containsText" text="選択">
      <formula>NOT(ISERROR(SEARCH("選択",L15)))</formula>
    </cfRule>
  </conditionalFormatting>
  <conditionalFormatting sqref="L16">
    <cfRule type="containsText" dxfId="16" priority="3" operator="containsText" text="選択">
      <formula>NOT(ISERROR(SEARCH("選択",L16)))</formula>
    </cfRule>
  </conditionalFormatting>
  <conditionalFormatting sqref="L14">
    <cfRule type="containsText" dxfId="15" priority="2" operator="containsText" text="選択">
      <formula>NOT(ISERROR(SEARCH("選択",L14)))</formula>
    </cfRule>
  </conditionalFormatting>
  <dataValidations count="4">
    <dataValidation allowBlank="1" showInputMessage="1" showErrorMessage="1" prompt="測定結果の算術平均値" sqref="I29:J29"/>
    <dataValidation allowBlank="1" showInputMessage="1" showErrorMessage="1" prompt="測定結果の数に応じて、自動的に安全係数を算出" sqref="I31:J31"/>
    <dataValidation allowBlank="1" showInputMessage="1" showErrorMessage="1" prompt="測定値（15分平均値）×安全係数" sqref="I32:J32"/>
    <dataValidation allowBlank="1" showInputMessage="1" showErrorMessage="1" prompt="作業時間が15分未満かつばく露基準値が最大許容濃度またはTLV-C以外を採用している場合には、測定値（時間内平均値）×作業時間/15" sqref="I30:J30"/>
  </dataValidations>
  <pageMargins left="0.7" right="0.7" top="0.75" bottom="0.75" header="0.3" footer="0.3"/>
  <pageSetup paperSize="9" scale="92" orientation="portrait" r:id="rId1"/>
  <extLst>
    <ext xmlns:x14="http://schemas.microsoft.com/office/spreadsheetml/2009/9/main" uri="{78C0D931-6437-407d-A8EE-F0AAD7539E65}">
      <x14:conditionalFormattings>
        <x14:conditionalFormatting xmlns:xm="http://schemas.microsoft.com/office/excel/2006/main">
          <x14:cfRule type="containsText" priority="1" operator="containsText" id="{F1C0486E-9BC0-4654-B3EE-044628015473}">
            <xm:f>NOT(ISERROR(SEARCH(選択肢!$U$4,I37)))</xm:f>
            <xm:f>選択肢!$U$4</xm:f>
            <x14:dxf>
              <font>
                <b val="0"/>
                <i/>
                <color theme="0" tint="-0.499984740745262"/>
              </font>
            </x14:dxf>
          </x14:cfRule>
          <xm:sqref>I37:L37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選択肢!$Q$3:$Q$7</xm:f>
          </x14:formula1>
          <xm:sqref>L14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M43"/>
  <sheetViews>
    <sheetView view="pageBreakPreview" zoomScaleNormal="85" zoomScaleSheetLayoutView="100" zoomScalePageLayoutView="85" workbookViewId="0">
      <selection activeCell="N14" sqref="N14"/>
    </sheetView>
  </sheetViews>
  <sheetFormatPr defaultRowHeight="21" customHeight="1" x14ac:dyDescent="0.15"/>
  <cols>
    <col min="1" max="1" width="14.375" style="49" customWidth="1"/>
    <col min="2" max="2" width="18.125" style="50" customWidth="1"/>
    <col min="3" max="3" width="9.75" style="50" customWidth="1"/>
    <col min="4" max="4" width="4.875" style="50" customWidth="1"/>
    <col min="5" max="5" width="2.75" style="36" customWidth="1"/>
    <col min="6" max="6" width="4.125" style="36" customWidth="1"/>
    <col min="7" max="7" width="9.375" style="36" customWidth="1"/>
    <col min="8" max="12" width="6.625" style="36" customWidth="1"/>
    <col min="13" max="13" width="4.625" style="36" customWidth="1"/>
    <col min="14" max="16384" width="9" style="36"/>
  </cols>
  <sheetData>
    <row r="1" spans="1:13" ht="21" customHeight="1" x14ac:dyDescent="0.15">
      <c r="A1" s="252" t="s">
        <v>143</v>
      </c>
      <c r="B1" s="252"/>
      <c r="C1" s="252"/>
      <c r="D1" s="252"/>
      <c r="E1" s="252"/>
      <c r="F1" s="252"/>
      <c r="G1" s="252"/>
      <c r="H1" s="252"/>
      <c r="I1" s="252"/>
      <c r="J1" s="252"/>
      <c r="K1" s="252"/>
      <c r="L1" s="252"/>
      <c r="M1" s="35"/>
    </row>
    <row r="2" spans="1:13" ht="10.5" customHeight="1" x14ac:dyDescent="0.15">
      <c r="A2" s="37"/>
      <c r="B2" s="37"/>
      <c r="C2" s="37"/>
      <c r="D2" s="37"/>
      <c r="E2" s="37"/>
      <c r="F2" s="37"/>
      <c r="G2" s="37"/>
      <c r="H2" s="37"/>
      <c r="I2" s="37"/>
      <c r="J2" s="37"/>
      <c r="K2" s="37"/>
      <c r="L2" s="37"/>
      <c r="M2" s="35"/>
    </row>
    <row r="3" spans="1:13" ht="21" customHeight="1" x14ac:dyDescent="0.15">
      <c r="A3" s="92" t="s">
        <v>99</v>
      </c>
      <c r="B3" s="92"/>
      <c r="C3" s="92"/>
      <c r="D3" s="92"/>
      <c r="E3" s="92"/>
      <c r="F3" s="92"/>
      <c r="G3" s="92"/>
      <c r="H3" s="92"/>
      <c r="I3" s="92"/>
      <c r="J3" s="92"/>
      <c r="K3" s="93" t="s">
        <v>78</v>
      </c>
      <c r="L3" s="38">
        <v>4</v>
      </c>
      <c r="M3" s="35" t="s">
        <v>92</v>
      </c>
    </row>
    <row r="4" spans="1:13" ht="21" customHeight="1" thickBot="1" x14ac:dyDescent="0.2">
      <c r="A4" s="90" t="s">
        <v>90</v>
      </c>
      <c r="B4" s="262"/>
      <c r="C4" s="263"/>
      <c r="D4" s="264"/>
      <c r="E4" s="39"/>
      <c r="F4" s="186" t="s">
        <v>22</v>
      </c>
      <c r="G4" s="186"/>
      <c r="H4" s="186"/>
      <c r="I4" s="186" t="s">
        <v>23</v>
      </c>
      <c r="J4" s="186"/>
      <c r="K4" s="186"/>
      <c r="L4" s="186"/>
      <c r="M4" s="35"/>
    </row>
    <row r="5" spans="1:13" ht="21" customHeight="1" thickTop="1" x14ac:dyDescent="0.15">
      <c r="A5" s="90" t="s">
        <v>80</v>
      </c>
      <c r="B5" s="265"/>
      <c r="C5" s="265"/>
      <c r="D5" s="265"/>
      <c r="E5" s="39"/>
      <c r="F5" s="213" t="s">
        <v>234</v>
      </c>
      <c r="G5" s="213"/>
      <c r="H5" s="213"/>
      <c r="I5" s="214" t="str">
        <f>IF(HLOOKUP($L$3,'準備シート '!$1:$44,40,FALSE)="","",HLOOKUP($L$3,'準備シート '!$1:$44,40,FALSE))</f>
        <v/>
      </c>
      <c r="J5" s="214"/>
      <c r="K5" s="214"/>
      <c r="L5" s="214"/>
      <c r="M5" s="35"/>
    </row>
    <row r="6" spans="1:13" ht="21" customHeight="1" x14ac:dyDescent="0.15">
      <c r="A6" s="90" t="s">
        <v>50</v>
      </c>
      <c r="B6" s="253" t="str">
        <f>IF(HLOOKUP($L$3,'準備シート '!$1:$44,2,FALSE)="","",HLOOKUP($L$3,'準備シート '!$1:$44,2,FALSE))</f>
        <v/>
      </c>
      <c r="C6" s="253"/>
      <c r="D6" s="253"/>
      <c r="E6" s="39"/>
      <c r="F6" s="224" t="s">
        <v>233</v>
      </c>
      <c r="G6" s="225"/>
      <c r="H6" s="226"/>
      <c r="I6" s="233"/>
      <c r="J6" s="234"/>
      <c r="K6" s="234"/>
      <c r="L6" s="235"/>
      <c r="M6" s="35"/>
    </row>
    <row r="7" spans="1:13" ht="21" customHeight="1" x14ac:dyDescent="0.15">
      <c r="A7" s="112" t="s">
        <v>79</v>
      </c>
      <c r="B7" s="253" t="str">
        <f>IF(HLOOKUP($L$3,'準備シート '!$1:$44,3,FALSE)="","",HLOOKUP($L$3,'準備シート '!$1:$44,3,FALSE))</f>
        <v/>
      </c>
      <c r="C7" s="253"/>
      <c r="D7" s="253"/>
      <c r="E7" s="39"/>
      <c r="F7" s="227"/>
      <c r="G7" s="228"/>
      <c r="H7" s="229"/>
      <c r="I7" s="236"/>
      <c r="J7" s="237"/>
      <c r="K7" s="237"/>
      <c r="L7" s="238"/>
      <c r="M7" s="35"/>
    </row>
    <row r="8" spans="1:13" ht="21" customHeight="1" x14ac:dyDescent="0.15">
      <c r="A8" s="279" t="s">
        <v>28</v>
      </c>
      <c r="B8" s="254"/>
      <c r="C8" s="255"/>
      <c r="D8" s="256"/>
      <c r="E8" s="39"/>
      <c r="F8" s="230"/>
      <c r="G8" s="231"/>
      <c r="H8" s="232"/>
      <c r="I8" s="239"/>
      <c r="J8" s="240"/>
      <c r="K8" s="240"/>
      <c r="L8" s="241"/>
      <c r="M8" s="35"/>
    </row>
    <row r="9" spans="1:13" ht="21" customHeight="1" x14ac:dyDescent="0.15">
      <c r="A9" s="280"/>
      <c r="B9" s="257"/>
      <c r="C9" s="258"/>
      <c r="D9" s="259"/>
      <c r="E9" s="39"/>
      <c r="F9" s="224" t="s">
        <v>232</v>
      </c>
      <c r="G9" s="225"/>
      <c r="H9" s="226"/>
      <c r="I9" s="242"/>
      <c r="J9" s="243"/>
      <c r="K9" s="243"/>
      <c r="L9" s="244"/>
      <c r="M9" s="35"/>
    </row>
    <row r="10" spans="1:13" ht="21" customHeight="1" thickBot="1" x14ac:dyDescent="0.2">
      <c r="A10" s="220" t="s">
        <v>35</v>
      </c>
      <c r="B10" s="260"/>
      <c r="C10" s="220" t="s">
        <v>30</v>
      </c>
      <c r="D10" s="221"/>
      <c r="E10" s="39"/>
      <c r="F10" s="230"/>
      <c r="G10" s="231"/>
      <c r="H10" s="232"/>
      <c r="I10" s="245"/>
      <c r="J10" s="246"/>
      <c r="K10" s="246"/>
      <c r="L10" s="247"/>
      <c r="M10" s="35"/>
    </row>
    <row r="11" spans="1:13" ht="21" customHeight="1" thickTop="1" x14ac:dyDescent="0.15">
      <c r="A11" s="86" t="s">
        <v>29</v>
      </c>
      <c r="B11" s="87"/>
      <c r="C11" s="222" t="str">
        <f>IF(HLOOKUP($L$3,'準備シート '!$1:$44,10,FALSE)="","",HLOOKUP($L$3,'準備シート '!$1:$44,10,FALSE))</f>
        <v/>
      </c>
      <c r="D11" s="223"/>
      <c r="E11" s="39"/>
      <c r="F11" s="187" t="s">
        <v>231</v>
      </c>
      <c r="G11" s="215"/>
      <c r="H11" s="188"/>
      <c r="I11" s="266"/>
      <c r="J11" s="267"/>
      <c r="K11" s="267"/>
      <c r="L11" s="268"/>
      <c r="M11" s="35"/>
    </row>
    <row r="12" spans="1:13" ht="21" customHeight="1" x14ac:dyDescent="0.15">
      <c r="A12" s="187" t="s">
        <v>96</v>
      </c>
      <c r="B12" s="188"/>
      <c r="C12" s="261" t="str">
        <f>IF(HLOOKUP($L$3,'準備シート '!$1:$44,11,FALSE)="","",HLOOKUP($L$3,'準備シート '!$1:$44,11,FALSE))</f>
        <v/>
      </c>
      <c r="D12" s="261"/>
      <c r="E12" s="39"/>
      <c r="F12" s="187" t="s">
        <v>230</v>
      </c>
      <c r="G12" s="215"/>
      <c r="H12" s="188"/>
      <c r="I12" s="190"/>
      <c r="J12" s="191"/>
      <c r="K12" s="192"/>
      <c r="L12" s="83" t="s">
        <v>20</v>
      </c>
      <c r="M12" s="35"/>
    </row>
    <row r="13" spans="1:13" ht="21" customHeight="1" x14ac:dyDescent="0.15">
      <c r="A13" s="187" t="s">
        <v>0</v>
      </c>
      <c r="B13" s="188"/>
      <c r="C13" s="261" t="str">
        <f>IF(HLOOKUP($L$3,'準備シート '!$1:$44,12,FALSE)="","",HLOOKUP($L$3,'準備シート '!$1:$44,12,FALSE))</f>
        <v/>
      </c>
      <c r="D13" s="261"/>
      <c r="E13" s="39"/>
      <c r="F13" s="187" t="s">
        <v>238</v>
      </c>
      <c r="G13" s="215"/>
      <c r="H13" s="188"/>
      <c r="I13" s="216" t="str">
        <f>IF(HLOOKUP($L$3,'準備シート '!$1:$44,41,FALSE)="","",HLOOKUP($L$3,'準備シート '!$1:$44,41,FALSE))</f>
        <v/>
      </c>
      <c r="J13" s="217"/>
      <c r="K13" s="218"/>
      <c r="L13" s="83" t="s">
        <v>192</v>
      </c>
      <c r="M13" s="35"/>
    </row>
    <row r="14" spans="1:13" ht="21" customHeight="1" x14ac:dyDescent="0.15">
      <c r="A14" s="187" t="s">
        <v>1</v>
      </c>
      <c r="B14" s="188"/>
      <c r="C14" s="261" t="str">
        <f>IF(HLOOKUP($L$3,'準備シート '!$1:$44,13,FALSE)="","",HLOOKUP($L$3,'準備シート '!$1:$44,13,FALSE))</f>
        <v/>
      </c>
      <c r="D14" s="261"/>
      <c r="E14" s="39"/>
      <c r="F14" s="187" t="s">
        <v>193</v>
      </c>
      <c r="G14" s="215"/>
      <c r="H14" s="188"/>
      <c r="I14" s="190"/>
      <c r="J14" s="191"/>
      <c r="K14" s="192"/>
      <c r="L14" s="40" t="s">
        <v>195</v>
      </c>
      <c r="M14" s="35" t="s">
        <v>196</v>
      </c>
    </row>
    <row r="15" spans="1:13" ht="21" customHeight="1" x14ac:dyDescent="0.15">
      <c r="A15" s="187" t="s">
        <v>2</v>
      </c>
      <c r="B15" s="188"/>
      <c r="C15" s="261" t="str">
        <f>IF(HLOOKUP($L$3,'準備シート '!$1:$44,14,FALSE)="","",HLOOKUP($L$3,'準備シート '!$1:$44,14,FALSE))</f>
        <v/>
      </c>
      <c r="D15" s="261"/>
      <c r="E15" s="39"/>
      <c r="F15" s="282" t="s">
        <v>229</v>
      </c>
      <c r="G15" s="283"/>
      <c r="H15" s="284"/>
      <c r="I15" s="266"/>
      <c r="J15" s="267"/>
      <c r="K15" s="268"/>
      <c r="L15" s="83" t="s">
        <v>21</v>
      </c>
      <c r="M15" s="35"/>
    </row>
    <row r="16" spans="1:13" ht="21" customHeight="1" x14ac:dyDescent="0.15">
      <c r="A16" s="187" t="s">
        <v>3</v>
      </c>
      <c r="B16" s="188"/>
      <c r="C16" s="261" t="str">
        <f>IF(HLOOKUP($L$3,'準備シート '!$1:$44,15,FALSE)="","",HLOOKUP($L$3,'準備シート '!$1:$44,15,FALSE))</f>
        <v/>
      </c>
      <c r="D16" s="261"/>
      <c r="E16" s="39"/>
      <c r="F16" s="210" t="s">
        <v>222</v>
      </c>
      <c r="G16" s="187" t="s">
        <v>198</v>
      </c>
      <c r="H16" s="188"/>
      <c r="I16" s="190"/>
      <c r="J16" s="191"/>
      <c r="K16" s="192"/>
      <c r="L16" s="84" t="s">
        <v>47</v>
      </c>
      <c r="M16" s="35"/>
    </row>
    <row r="17" spans="1:13" ht="21" customHeight="1" x14ac:dyDescent="0.15">
      <c r="A17" s="187" t="s">
        <v>97</v>
      </c>
      <c r="B17" s="188"/>
      <c r="C17" s="204" t="str">
        <f>IF(HLOOKUP($L$3,'準備シート '!$1:$44,16,FALSE)="","",HLOOKUP($L$3,'準備シート '!$1:$44,16,FALSE))</f>
        <v/>
      </c>
      <c r="D17" s="205"/>
      <c r="E17" s="39"/>
      <c r="F17" s="211"/>
      <c r="G17" s="187" t="s">
        <v>197</v>
      </c>
      <c r="H17" s="188"/>
      <c r="I17" s="190"/>
      <c r="J17" s="191"/>
      <c r="K17" s="192"/>
      <c r="L17" s="85" t="s">
        <v>174</v>
      </c>
      <c r="M17" s="35"/>
    </row>
    <row r="18" spans="1:13" ht="21" customHeight="1" x14ac:dyDescent="0.15">
      <c r="A18" s="187" t="s">
        <v>27</v>
      </c>
      <c r="B18" s="188"/>
      <c r="C18" s="204" t="str">
        <f>IF(HLOOKUP($L$3,'準備シート '!$1:$44,17,FALSE)="","",HLOOKUP($L$3,'準備シート '!$1:$44,17,FALSE))</f>
        <v/>
      </c>
      <c r="D18" s="205"/>
      <c r="E18" s="39"/>
      <c r="F18" s="211"/>
      <c r="G18" s="187" t="s">
        <v>246</v>
      </c>
      <c r="H18" s="188"/>
      <c r="I18" s="190"/>
      <c r="J18" s="191"/>
      <c r="K18" s="192"/>
      <c r="L18" s="85" t="s">
        <v>24</v>
      </c>
    </row>
    <row r="19" spans="1:13" ht="21" customHeight="1" x14ac:dyDescent="0.15">
      <c r="A19" s="187" t="s">
        <v>98</v>
      </c>
      <c r="B19" s="188"/>
      <c r="C19" s="204" t="str">
        <f>IF(HLOOKUP($L$3,'準備シート '!$1:$44,18,FALSE)="","",HLOOKUP($L$3,'準備シート '!$1:$44,18,FALSE))</f>
        <v/>
      </c>
      <c r="D19" s="205"/>
      <c r="E19" s="39"/>
      <c r="F19" s="212"/>
      <c r="G19" s="248" t="s">
        <v>245</v>
      </c>
      <c r="H19" s="249"/>
      <c r="I19" s="195"/>
      <c r="J19" s="196"/>
      <c r="K19" s="196"/>
      <c r="L19" s="197"/>
      <c r="M19" s="35"/>
    </row>
    <row r="20" spans="1:13" ht="21" customHeight="1" x14ac:dyDescent="0.15">
      <c r="A20" s="187" t="s">
        <v>7</v>
      </c>
      <c r="B20" s="188"/>
      <c r="C20" s="204" t="str">
        <f>IF(HLOOKUP($L$3,'準備シート '!$1:$44,19,FALSE)="","",HLOOKUP($L$3,'準備シート '!$1:$44,19,FALSE))</f>
        <v/>
      </c>
      <c r="D20" s="205"/>
      <c r="E20" s="39"/>
      <c r="F20" s="198" t="s">
        <v>28</v>
      </c>
      <c r="G20" s="199"/>
      <c r="H20" s="270"/>
      <c r="I20" s="271"/>
      <c r="J20" s="271"/>
      <c r="K20" s="271"/>
      <c r="L20" s="272"/>
      <c r="M20" s="35"/>
    </row>
    <row r="21" spans="1:13" ht="21" customHeight="1" x14ac:dyDescent="0.15">
      <c r="A21" s="187" t="s">
        <v>8</v>
      </c>
      <c r="B21" s="188"/>
      <c r="C21" s="204" t="str">
        <f>IF(HLOOKUP($L$3,'準備シート '!$1:$44,20,FALSE)="","",HLOOKUP($L$3,'準備シート '!$1:$44,20,FALSE))</f>
        <v/>
      </c>
      <c r="D21" s="205"/>
      <c r="E21" s="39"/>
      <c r="F21" s="200"/>
      <c r="G21" s="201"/>
      <c r="H21" s="273"/>
      <c r="I21" s="274"/>
      <c r="J21" s="274"/>
      <c r="K21" s="274"/>
      <c r="L21" s="275"/>
      <c r="M21" s="35"/>
    </row>
    <row r="22" spans="1:13" ht="21" customHeight="1" x14ac:dyDescent="0.15">
      <c r="A22" s="187" t="s">
        <v>9</v>
      </c>
      <c r="B22" s="188"/>
      <c r="C22" s="204" t="str">
        <f>IF(HLOOKUP($L$3,'準備シート '!$1:$44,21,FALSE)="","",HLOOKUP($L$3,'準備シート '!$1:$44,21,FALSE))</f>
        <v/>
      </c>
      <c r="D22" s="205"/>
      <c r="E22" s="39"/>
      <c r="F22" s="202"/>
      <c r="G22" s="203"/>
      <c r="H22" s="276"/>
      <c r="I22" s="277"/>
      <c r="J22" s="277"/>
      <c r="K22" s="277"/>
      <c r="L22" s="278"/>
      <c r="M22" s="35"/>
    </row>
    <row r="23" spans="1:13" ht="21" customHeight="1" thickBot="1" x14ac:dyDescent="0.2">
      <c r="A23" s="187" t="s">
        <v>10</v>
      </c>
      <c r="B23" s="188"/>
      <c r="C23" s="204" t="str">
        <f>IF(HLOOKUP($L$3,'準備シート '!$1:$44,22,FALSE)="","",HLOOKUP($L$3,'準備シート '!$1:$44,22,FALSE))</f>
        <v/>
      </c>
      <c r="D23" s="205"/>
      <c r="E23" s="39"/>
      <c r="F23" s="193" t="s">
        <v>175</v>
      </c>
      <c r="G23" s="194"/>
      <c r="H23" s="94" t="s">
        <v>204</v>
      </c>
      <c r="I23" s="94" t="s">
        <v>205</v>
      </c>
      <c r="J23" s="94" t="s">
        <v>206</v>
      </c>
      <c r="K23" s="94" t="s">
        <v>207</v>
      </c>
      <c r="L23" s="94" t="s">
        <v>208</v>
      </c>
      <c r="M23" s="36" t="s">
        <v>209</v>
      </c>
    </row>
    <row r="24" spans="1:13" ht="21" customHeight="1" thickTop="1" x14ac:dyDescent="0.15">
      <c r="A24" s="189" t="s">
        <v>44</v>
      </c>
      <c r="B24" s="189"/>
      <c r="C24" s="204" t="str">
        <f>IF(HLOOKUP($L$3,'準備シート '!$1:$44,23,FALSE)="","",HLOOKUP($L$3,'準備シート '!$1:$44,23,FALSE))</f>
        <v/>
      </c>
      <c r="D24" s="205"/>
      <c r="E24" s="39"/>
      <c r="F24" s="285" t="s">
        <v>66</v>
      </c>
      <c r="G24" s="286"/>
      <c r="H24" s="22"/>
      <c r="I24" s="41"/>
      <c r="J24" s="41"/>
      <c r="K24" s="41"/>
      <c r="L24" s="22"/>
      <c r="M24" s="35" t="s">
        <v>170</v>
      </c>
    </row>
    <row r="25" spans="1:13" ht="21" customHeight="1" x14ac:dyDescent="0.15">
      <c r="A25" s="189" t="s">
        <v>277</v>
      </c>
      <c r="B25" s="189"/>
      <c r="C25" s="204" t="str">
        <f>IF(HLOOKUP($L$3,'準備シート '!$1:$44,24,FALSE)="","",HLOOKUP($L$3,'準備シート '!$1:$44,24,FALSE))</f>
        <v/>
      </c>
      <c r="D25" s="205"/>
      <c r="E25" s="39"/>
      <c r="F25" s="248" t="s">
        <v>67</v>
      </c>
      <c r="G25" s="249"/>
      <c r="H25" s="18"/>
      <c r="I25" s="18"/>
      <c r="J25" s="18"/>
      <c r="K25" s="18"/>
      <c r="L25" s="18"/>
      <c r="M25" s="35"/>
    </row>
    <row r="26" spans="1:13" ht="21" customHeight="1" x14ac:dyDescent="0.15">
      <c r="A26" s="187" t="s">
        <v>45</v>
      </c>
      <c r="B26" s="188"/>
      <c r="C26" s="204" t="str">
        <f>IF(HLOOKUP($L$3,'準備シート '!$1:$44,25,FALSE)="","",HLOOKUP($L$3,'準備シート '!$1:$44,25,FALSE))</f>
        <v/>
      </c>
      <c r="D26" s="205"/>
      <c r="E26" s="39"/>
      <c r="F26" s="248" t="s">
        <v>68</v>
      </c>
      <c r="G26" s="249"/>
      <c r="H26" s="18"/>
      <c r="I26" s="18"/>
      <c r="J26" s="18"/>
      <c r="K26" s="18"/>
      <c r="L26" s="18"/>
      <c r="M26" s="35"/>
    </row>
    <row r="27" spans="1:13" ht="21" customHeight="1" x14ac:dyDescent="0.15">
      <c r="A27" s="189" t="s">
        <v>278</v>
      </c>
      <c r="B27" s="189"/>
      <c r="C27" s="204" t="str">
        <f>IF(HLOOKUP($L$3,'準備シート '!$1:$44,26,FALSE)="","",HLOOKUP($L$3,'準備シート '!$1:$44,26,FALSE))</f>
        <v/>
      </c>
      <c r="D27" s="205"/>
      <c r="E27" s="39"/>
      <c r="F27" s="248" t="s">
        <v>69</v>
      </c>
      <c r="G27" s="249"/>
      <c r="H27" s="18"/>
      <c r="I27" s="18"/>
      <c r="J27" s="18"/>
      <c r="K27" s="18"/>
      <c r="L27" s="18"/>
      <c r="M27" s="35"/>
    </row>
    <row r="28" spans="1:13" ht="21" customHeight="1" x14ac:dyDescent="0.15">
      <c r="A28" s="189" t="s">
        <v>13</v>
      </c>
      <c r="B28" s="189"/>
      <c r="C28" s="204" t="str">
        <f>IF(HLOOKUP($L$3,'準備シート '!$1:$44,27,FALSE)="","",HLOOKUP($L$3,'準備シート '!$1:$44,27,FALSE))</f>
        <v/>
      </c>
      <c r="D28" s="205"/>
      <c r="E28" s="39"/>
      <c r="F28" s="250" t="s">
        <v>70</v>
      </c>
      <c r="G28" s="251"/>
      <c r="H28" s="42"/>
      <c r="I28" s="42"/>
      <c r="J28" s="42"/>
      <c r="K28" s="42"/>
      <c r="L28" s="42"/>
      <c r="M28" s="35"/>
    </row>
    <row r="29" spans="1:13" ht="21" customHeight="1" thickBot="1" x14ac:dyDescent="0.2">
      <c r="A29" s="193" t="s">
        <v>189</v>
      </c>
      <c r="B29" s="194"/>
      <c r="C29" s="193" t="s">
        <v>26</v>
      </c>
      <c r="D29" s="194"/>
      <c r="E29" s="39"/>
      <c r="F29" s="206" t="s">
        <v>220</v>
      </c>
      <c r="G29" s="206"/>
      <c r="H29" s="206"/>
      <c r="I29" s="208" t="str">
        <f>IFERROR(AVERAGE(H24:L28),"")</f>
        <v/>
      </c>
      <c r="J29" s="208"/>
      <c r="K29" s="206" t="s">
        <v>221</v>
      </c>
      <c r="L29" s="206"/>
      <c r="M29" s="36" t="s">
        <v>284</v>
      </c>
    </row>
    <row r="30" spans="1:13" ht="21" customHeight="1" thickTop="1" x14ac:dyDescent="0.15">
      <c r="A30" s="230" t="s">
        <v>18</v>
      </c>
      <c r="B30" s="232"/>
      <c r="C30" s="82" t="str">
        <f>IF(HLOOKUP($L$3,'準備シート '!$1:$44,28,FALSE)="","",HLOOKUP($L$3,'準備シート '!$1:$44,28,FALSE))</f>
        <v/>
      </c>
      <c r="D30" s="84" t="s">
        <v>17</v>
      </c>
      <c r="E30" s="39"/>
      <c r="F30" s="206" t="s">
        <v>199</v>
      </c>
      <c r="G30" s="206"/>
      <c r="H30" s="206"/>
      <c r="I30" s="208" t="str">
        <f>IFERROR(IF(OR(AND(C31="",C34=""),AND(C33&lt;C31,C33&lt;C34)),IF(I13&lt;15,I29*I13/15,I29),""),"")</f>
        <v/>
      </c>
      <c r="J30" s="208"/>
      <c r="K30" s="206" t="s">
        <v>221</v>
      </c>
      <c r="L30" s="206"/>
      <c r="M30" s="36" t="s">
        <v>287</v>
      </c>
    </row>
    <row r="31" spans="1:13" ht="21" customHeight="1" x14ac:dyDescent="0.15">
      <c r="A31" s="187" t="s">
        <v>19</v>
      </c>
      <c r="B31" s="188"/>
      <c r="C31" s="82" t="str">
        <f>IF(HLOOKUP($L$3,'準備シート '!$1:$44,29,FALSE)="","",HLOOKUP($L$3,'準備シート '!$1:$44,29,FALSE))</f>
        <v/>
      </c>
      <c r="D31" s="85" t="s">
        <v>17</v>
      </c>
      <c r="E31" s="39"/>
      <c r="F31" s="206" t="s">
        <v>46</v>
      </c>
      <c r="G31" s="206"/>
      <c r="H31" s="206"/>
      <c r="I31" s="208" t="str">
        <f>IF(COUNTA($H$24:$L$28)&gt;=12,選択肢!T8,IF(COUNTA($H$24:$L$28)&gt;=8,選択肢!T7,IF(COUNTA($H$24:$L$28)&gt;=5,選択肢!T6,IF(COUNTA($H$24:$L$28)&gt;=4,選択肢!T5,IF(COUNTA($H$24:$L$28)&gt;=3,選択肢!T4,IF(COUNTA($H$24:$L$28)&gt;=2,選択肢!T3,"判定不可"))))))</f>
        <v>判定不可</v>
      </c>
      <c r="J31" s="208"/>
      <c r="K31" s="206" t="s">
        <v>25</v>
      </c>
      <c r="L31" s="206"/>
      <c r="M31" s="36" t="s">
        <v>172</v>
      </c>
    </row>
    <row r="32" spans="1:13" ht="21" customHeight="1" x14ac:dyDescent="0.15">
      <c r="A32" s="187" t="s">
        <v>14</v>
      </c>
      <c r="B32" s="188"/>
      <c r="C32" s="82" t="str">
        <f>IF(HLOOKUP($L$3,'準備シート '!$1:$44,30,FALSE)="","",HLOOKUP($L$3,'準備シート '!$1:$44,30,FALSE))</f>
        <v/>
      </c>
      <c r="D32" s="85" t="s">
        <v>17</v>
      </c>
      <c r="E32" s="39"/>
      <c r="F32" s="219" t="s">
        <v>177</v>
      </c>
      <c r="G32" s="219"/>
      <c r="H32" s="219"/>
      <c r="I32" s="208" t="str">
        <f>IFERROR(IF(I30="",I29*I31,I30*IF(I31="","1",I31)),"")</f>
        <v/>
      </c>
      <c r="J32" s="208"/>
      <c r="K32" s="209" t="s">
        <v>142</v>
      </c>
      <c r="L32" s="209"/>
      <c r="M32" s="36" t="s">
        <v>285</v>
      </c>
    </row>
    <row r="33" spans="1:13" ht="21" customHeight="1" x14ac:dyDescent="0.15">
      <c r="A33" s="187" t="s">
        <v>15</v>
      </c>
      <c r="B33" s="188"/>
      <c r="C33" s="82" t="str">
        <f>IF(HLOOKUP($L$3,'準備シート '!$1:$44,31,FALSE)="","",HLOOKUP($L$3,'準備シート '!$1:$44,31,FALSE))</f>
        <v/>
      </c>
      <c r="D33" s="85" t="s">
        <v>17</v>
      </c>
      <c r="E33" s="39"/>
      <c r="F33" s="219" t="s">
        <v>178</v>
      </c>
      <c r="G33" s="219"/>
      <c r="H33" s="219"/>
      <c r="I33" s="269" t="str">
        <f>IF(OR(C36="",I32=""),"",I32/C36*100)</f>
        <v/>
      </c>
      <c r="J33" s="269"/>
      <c r="K33" s="209" t="s">
        <v>179</v>
      </c>
      <c r="L33" s="209"/>
      <c r="M33" s="36" t="s">
        <v>286</v>
      </c>
    </row>
    <row r="34" spans="1:13" ht="21" customHeight="1" thickBot="1" x14ac:dyDescent="0.2">
      <c r="A34" s="189" t="s">
        <v>16</v>
      </c>
      <c r="B34" s="189"/>
      <c r="C34" s="82" t="str">
        <f>IF(HLOOKUP($L$3,'準備シート '!$1:$44,32,FALSE)="","",HLOOKUP($L$3,'準備シート '!$1:$44,32,FALSE))</f>
        <v/>
      </c>
      <c r="D34" s="85" t="s">
        <v>17</v>
      </c>
      <c r="E34" s="39"/>
      <c r="F34" s="281" t="s">
        <v>31</v>
      </c>
      <c r="G34" s="281"/>
      <c r="H34" s="281"/>
      <c r="I34" s="207" t="str">
        <f>IF(OR($I$32="",$C$36=""),"",IF($I$32&lt;$C$36*0.03,"１A",IF($I$32&lt;$C$36*0.1,"１B",IF($I$32&lt;$C$36*0.3,"１C",IF($I$32&lt;$C$36*0.5,"２A",IF($I$32&lt;$C$36,"２B","３"))))))</f>
        <v/>
      </c>
      <c r="J34" s="207"/>
      <c r="K34" s="207"/>
      <c r="L34" s="207"/>
      <c r="M34" s="36" t="s">
        <v>172</v>
      </c>
    </row>
    <row r="35" spans="1:13" ht="21" customHeight="1" x14ac:dyDescent="0.15">
      <c r="A35" s="189" t="s">
        <v>181</v>
      </c>
      <c r="B35" s="189"/>
      <c r="C35" s="82" t="str">
        <f>IF(HLOOKUP($L$3,'準備シート '!$1:$44,33,FALSE)="","",HLOOKUP($L$3,'準備シート '!$1:$44,33,FALSE))</f>
        <v/>
      </c>
      <c r="D35" s="85" t="s">
        <v>17</v>
      </c>
      <c r="E35" s="39"/>
      <c r="F35" s="163" t="s">
        <v>148</v>
      </c>
      <c r="G35" s="164"/>
      <c r="H35" s="165"/>
      <c r="I35" s="157" t="str">
        <f>IF(I34="","",VLOOKUP(I34,選択肢!R3:S8,2,FALSE))</f>
        <v/>
      </c>
      <c r="J35" s="158"/>
      <c r="K35" s="158"/>
      <c r="L35" s="159"/>
      <c r="M35" s="36" t="s">
        <v>172</v>
      </c>
    </row>
    <row r="36" spans="1:13" ht="21.75" customHeight="1" x14ac:dyDescent="0.15">
      <c r="A36" s="185" t="s">
        <v>191</v>
      </c>
      <c r="B36" s="185"/>
      <c r="C36" s="82" t="str">
        <f>IF(HLOOKUP($L$3,'準備シート '!$1:$44,34,FALSE)="","",HLOOKUP($L$3,'準備シート '!$1:$44,34,FALSE))</f>
        <v/>
      </c>
      <c r="D36" s="88" t="s">
        <v>17</v>
      </c>
      <c r="E36" s="67"/>
      <c r="F36" s="166"/>
      <c r="G36" s="167"/>
      <c r="H36" s="168"/>
      <c r="I36" s="160"/>
      <c r="J36" s="161"/>
      <c r="K36" s="161"/>
      <c r="L36" s="162"/>
    </row>
    <row r="37" spans="1:13" ht="21" customHeight="1" thickBot="1" x14ac:dyDescent="0.2">
      <c r="A37" s="189" t="s">
        <v>84</v>
      </c>
      <c r="B37" s="189"/>
      <c r="C37" s="82" t="str">
        <f>IF(HLOOKUP($L$3,'準備シート '!$1:$44,35,FALSE)="","",HLOOKUP($L$3,'準備シート '!$1:$44,35,FALSE))</f>
        <v/>
      </c>
      <c r="D37" s="89"/>
      <c r="E37" s="43"/>
      <c r="F37" s="169"/>
      <c r="G37" s="170"/>
      <c r="H37" s="171"/>
      <c r="I37" s="172" t="str">
        <f>IF(OR(C12="",C17="",C18="",C19="",C25="",C27="",C37=""),選択肢!U4,IF(AND(OR(C12=選択肢!D8,C12=選択肢!D9,C12=選択肢!D10,C12=選択肢!D11),OR(C17=選択肢!D8,C17=選択肢!D9,C17=選択肢!D10,C17=選択肢!D11),OR(C18=選択肢!D8,C18=選択肢!D9,C18=選択肢!D10,C18=選択肢!D11),OR(C19=選択肢!D8,C19=選択肢!D9,C19=選択肢!D10,C19=選択肢!D11),OR(C25=選択肢!D8,C25=選択肢!D9,C25=選択肢!D10,C25=選択肢!D11),OR(C27=選択肢!D8,C27=選択肢!D9,C27=選択肢!D10,C27=選択肢!D11),C37="無"),"",選択肢!U3))</f>
        <v>準備シートの必須項目が未入力</v>
      </c>
      <c r="J37" s="173"/>
      <c r="K37" s="173"/>
      <c r="L37" s="174"/>
      <c r="M37" s="36" t="s">
        <v>283</v>
      </c>
    </row>
    <row r="38" spans="1:13" ht="10.5" customHeight="1" x14ac:dyDescent="0.15">
      <c r="A38" s="45"/>
      <c r="B38" s="46"/>
      <c r="C38" s="46"/>
      <c r="D38" s="46"/>
      <c r="E38" s="43"/>
      <c r="F38" s="44"/>
      <c r="G38" s="44"/>
      <c r="H38" s="44"/>
      <c r="I38" s="43"/>
      <c r="J38" s="43"/>
      <c r="K38" s="43"/>
      <c r="L38" s="47"/>
    </row>
    <row r="39" spans="1:13" ht="21" customHeight="1" thickBot="1" x14ac:dyDescent="0.2">
      <c r="A39" s="184" t="s">
        <v>57</v>
      </c>
      <c r="B39" s="184"/>
      <c r="C39" s="184"/>
      <c r="D39" s="184"/>
      <c r="E39" s="184"/>
      <c r="F39" s="184"/>
      <c r="G39" s="184"/>
      <c r="H39" s="184"/>
      <c r="I39" s="184"/>
      <c r="J39" s="184"/>
      <c r="K39" s="184"/>
      <c r="L39" s="184"/>
      <c r="M39" s="48"/>
    </row>
    <row r="40" spans="1:13" ht="21" customHeight="1" x14ac:dyDescent="0.15">
      <c r="A40" s="175"/>
      <c r="B40" s="176"/>
      <c r="C40" s="176"/>
      <c r="D40" s="176"/>
      <c r="E40" s="176"/>
      <c r="F40" s="176"/>
      <c r="G40" s="176"/>
      <c r="H40" s="176"/>
      <c r="I40" s="176"/>
      <c r="J40" s="176"/>
      <c r="K40" s="176"/>
      <c r="L40" s="177"/>
    </row>
    <row r="41" spans="1:13" ht="21" customHeight="1" x14ac:dyDescent="0.15">
      <c r="A41" s="178"/>
      <c r="B41" s="179"/>
      <c r="C41" s="179"/>
      <c r="D41" s="179"/>
      <c r="E41" s="179"/>
      <c r="F41" s="179"/>
      <c r="G41" s="179"/>
      <c r="H41" s="179"/>
      <c r="I41" s="179"/>
      <c r="J41" s="179"/>
      <c r="K41" s="179"/>
      <c r="L41" s="180"/>
    </row>
    <row r="42" spans="1:13" ht="21" customHeight="1" x14ac:dyDescent="0.15">
      <c r="A42" s="178"/>
      <c r="B42" s="179"/>
      <c r="C42" s="179"/>
      <c r="D42" s="179"/>
      <c r="E42" s="179"/>
      <c r="F42" s="179"/>
      <c r="G42" s="179"/>
      <c r="H42" s="179"/>
      <c r="I42" s="179"/>
      <c r="J42" s="179"/>
      <c r="K42" s="179"/>
      <c r="L42" s="180"/>
    </row>
    <row r="43" spans="1:13" ht="21" customHeight="1" thickBot="1" x14ac:dyDescent="0.2">
      <c r="A43" s="181"/>
      <c r="B43" s="182"/>
      <c r="C43" s="182"/>
      <c r="D43" s="182"/>
      <c r="E43" s="182"/>
      <c r="F43" s="182"/>
      <c r="G43" s="182"/>
      <c r="H43" s="182"/>
      <c r="I43" s="182"/>
      <c r="J43" s="182"/>
      <c r="K43" s="182"/>
      <c r="L43" s="183"/>
    </row>
  </sheetData>
  <mergeCells count="111">
    <mergeCell ref="A1:L1"/>
    <mergeCell ref="B4:D4"/>
    <mergeCell ref="F4:H4"/>
    <mergeCell ref="I4:L4"/>
    <mergeCell ref="B5:D5"/>
    <mergeCell ref="F5:H5"/>
    <mergeCell ref="I5:L5"/>
    <mergeCell ref="B6:D6"/>
    <mergeCell ref="F6:H8"/>
    <mergeCell ref="I6:L8"/>
    <mergeCell ref="B7:D7"/>
    <mergeCell ref="A8:A9"/>
    <mergeCell ref="B8:D9"/>
    <mergeCell ref="F9:H10"/>
    <mergeCell ref="I9:L10"/>
    <mergeCell ref="A10:B10"/>
    <mergeCell ref="C10:D10"/>
    <mergeCell ref="A13:B13"/>
    <mergeCell ref="C13:D13"/>
    <mergeCell ref="F13:H13"/>
    <mergeCell ref="I13:K13"/>
    <mergeCell ref="A14:B14"/>
    <mergeCell ref="C14:D14"/>
    <mergeCell ref="F14:H14"/>
    <mergeCell ref="I14:K14"/>
    <mergeCell ref="C11:D11"/>
    <mergeCell ref="F11:H11"/>
    <mergeCell ref="I11:L11"/>
    <mergeCell ref="A12:B12"/>
    <mergeCell ref="C12:D12"/>
    <mergeCell ref="F12:H12"/>
    <mergeCell ref="I12:K12"/>
    <mergeCell ref="A15:B15"/>
    <mergeCell ref="C15:D15"/>
    <mergeCell ref="F15:H15"/>
    <mergeCell ref="I15:K15"/>
    <mergeCell ref="A16:B16"/>
    <mergeCell ref="C16:D16"/>
    <mergeCell ref="F16:F19"/>
    <mergeCell ref="G16:H16"/>
    <mergeCell ref="I16:K16"/>
    <mergeCell ref="A17:B17"/>
    <mergeCell ref="I19:L19"/>
    <mergeCell ref="A20:B20"/>
    <mergeCell ref="C20:D20"/>
    <mergeCell ref="F20:G22"/>
    <mergeCell ref="H20:L22"/>
    <mergeCell ref="A21:B21"/>
    <mergeCell ref="C21:D21"/>
    <mergeCell ref="C17:D17"/>
    <mergeCell ref="G17:H17"/>
    <mergeCell ref="I17:K17"/>
    <mergeCell ref="A18:B18"/>
    <mergeCell ref="C18:D18"/>
    <mergeCell ref="G18:H18"/>
    <mergeCell ref="I18:K18"/>
    <mergeCell ref="A22:B22"/>
    <mergeCell ref="C22:D22"/>
    <mergeCell ref="A23:B23"/>
    <mergeCell ref="C23:D23"/>
    <mergeCell ref="F23:G23"/>
    <mergeCell ref="A24:B24"/>
    <mergeCell ref="C24:D24"/>
    <mergeCell ref="F24:G24"/>
    <mergeCell ref="A19:B19"/>
    <mergeCell ref="C19:D19"/>
    <mergeCell ref="G19:H19"/>
    <mergeCell ref="A27:B27"/>
    <mergeCell ref="C27:D27"/>
    <mergeCell ref="F27:G27"/>
    <mergeCell ref="A28:B28"/>
    <mergeCell ref="C28:D28"/>
    <mergeCell ref="F28:G28"/>
    <mergeCell ref="A25:B25"/>
    <mergeCell ref="C25:D25"/>
    <mergeCell ref="F25:G25"/>
    <mergeCell ref="A26:B26"/>
    <mergeCell ref="C26:D26"/>
    <mergeCell ref="F26:G26"/>
    <mergeCell ref="A31:B31"/>
    <mergeCell ref="F31:H31"/>
    <mergeCell ref="I31:J31"/>
    <mergeCell ref="K31:L31"/>
    <mergeCell ref="A32:B32"/>
    <mergeCell ref="F32:H32"/>
    <mergeCell ref="I32:J32"/>
    <mergeCell ref="K32:L32"/>
    <mergeCell ref="A29:B29"/>
    <mergeCell ref="C29:D29"/>
    <mergeCell ref="F29:H29"/>
    <mergeCell ref="I29:J29"/>
    <mergeCell ref="K29:L29"/>
    <mergeCell ref="A30:B30"/>
    <mergeCell ref="F30:H30"/>
    <mergeCell ref="I30:J30"/>
    <mergeCell ref="K30:L30"/>
    <mergeCell ref="A39:L39"/>
    <mergeCell ref="A40:L43"/>
    <mergeCell ref="A35:B35"/>
    <mergeCell ref="F35:H37"/>
    <mergeCell ref="I35:L36"/>
    <mergeCell ref="A36:B36"/>
    <mergeCell ref="A37:B37"/>
    <mergeCell ref="I37:L37"/>
    <mergeCell ref="A33:B33"/>
    <mergeCell ref="F33:H33"/>
    <mergeCell ref="I33:J33"/>
    <mergeCell ref="K33:L33"/>
    <mergeCell ref="A34:B34"/>
    <mergeCell ref="F34:H34"/>
    <mergeCell ref="I34:L34"/>
  </mergeCells>
  <phoneticPr fontId="1"/>
  <conditionalFormatting sqref="I33:J33 I34:L34 I35">
    <cfRule type="containsText" dxfId="13" priority="7" operator="containsText" text="自動入力">
      <formula>NOT(ISERROR(SEARCH("自動入力",I33)))</formula>
    </cfRule>
  </conditionalFormatting>
  <conditionalFormatting sqref="I37">
    <cfRule type="containsText" dxfId="12" priority="6" operator="containsText" text="自動入力">
      <formula>NOT(ISERROR(SEARCH("自動入力",I37)))</formula>
    </cfRule>
  </conditionalFormatting>
  <conditionalFormatting sqref="L17">
    <cfRule type="containsText" dxfId="11" priority="5" operator="containsText" text="選択">
      <formula>NOT(ISERROR(SEARCH("選択",L17)))</formula>
    </cfRule>
  </conditionalFormatting>
  <conditionalFormatting sqref="L15">
    <cfRule type="containsText" dxfId="10" priority="4" operator="containsText" text="選択">
      <formula>NOT(ISERROR(SEARCH("選択",L15)))</formula>
    </cfRule>
  </conditionalFormatting>
  <conditionalFormatting sqref="L16">
    <cfRule type="containsText" dxfId="9" priority="3" operator="containsText" text="選択">
      <formula>NOT(ISERROR(SEARCH("選択",L16)))</formula>
    </cfRule>
  </conditionalFormatting>
  <conditionalFormatting sqref="L14">
    <cfRule type="containsText" dxfId="8" priority="2" operator="containsText" text="選択">
      <formula>NOT(ISERROR(SEARCH("選択",L14)))</formula>
    </cfRule>
  </conditionalFormatting>
  <dataValidations count="4">
    <dataValidation allowBlank="1" showInputMessage="1" showErrorMessage="1" prompt="作業時間が15分未満かつばく露基準値が最大許容濃度またはTLV-C以外を採用している場合には、測定値（時間内平均値）×作業時間/15" sqref="I30:J30"/>
    <dataValidation allowBlank="1" showInputMessage="1" showErrorMessage="1" prompt="測定値（15分平均値）×安全係数" sqref="I32:J32"/>
    <dataValidation allowBlank="1" showInputMessage="1" showErrorMessage="1" prompt="測定結果の数に応じて、自動的に安全係数を算出" sqref="I31:J31"/>
    <dataValidation allowBlank="1" showInputMessage="1" showErrorMessage="1" prompt="測定結果の算術平均値" sqref="I29:J29"/>
  </dataValidations>
  <pageMargins left="0.7" right="0.7" top="0.75" bottom="0.75" header="0.3" footer="0.3"/>
  <pageSetup paperSize="9" scale="92" orientation="portrait" r:id="rId1"/>
  <extLst>
    <ext xmlns:x14="http://schemas.microsoft.com/office/spreadsheetml/2009/9/main" uri="{78C0D931-6437-407d-A8EE-F0AAD7539E65}">
      <x14:conditionalFormattings>
        <x14:conditionalFormatting xmlns:xm="http://schemas.microsoft.com/office/excel/2006/main">
          <x14:cfRule type="containsText" priority="1" operator="containsText" id="{2619D644-AB9C-4D9A-B4BD-B83155A6F16F}">
            <xm:f>NOT(ISERROR(SEARCH(選択肢!$U$4,I37)))</xm:f>
            <xm:f>選択肢!$U$4</xm:f>
            <x14:dxf>
              <font>
                <b val="0"/>
                <i/>
                <color theme="0" tint="-0.499984740745262"/>
              </font>
            </x14:dxf>
          </x14:cfRule>
          <xm:sqref>I37:L37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選択肢!$Q$3:$Q$7</xm:f>
          </x14:formula1>
          <xm:sqref>L14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M43"/>
  <sheetViews>
    <sheetView view="pageBreakPreview" zoomScaleNormal="85" zoomScaleSheetLayoutView="100" zoomScalePageLayoutView="85" workbookViewId="0">
      <selection activeCell="L3" sqref="L3"/>
    </sheetView>
  </sheetViews>
  <sheetFormatPr defaultRowHeight="21" customHeight="1" x14ac:dyDescent="0.15"/>
  <cols>
    <col min="1" max="1" width="14.375" style="49" customWidth="1"/>
    <col min="2" max="2" width="18.125" style="50" customWidth="1"/>
    <col min="3" max="3" width="9.75" style="50" customWidth="1"/>
    <col min="4" max="4" width="4.875" style="50" customWidth="1"/>
    <col min="5" max="5" width="2.75" style="36" customWidth="1"/>
    <col min="6" max="6" width="4.125" style="36" customWidth="1"/>
    <col min="7" max="7" width="9.375" style="36" customWidth="1"/>
    <col min="8" max="12" width="6.625" style="36" customWidth="1"/>
    <col min="13" max="13" width="4.625" style="36" customWidth="1"/>
    <col min="14" max="16384" width="9" style="36"/>
  </cols>
  <sheetData>
    <row r="1" spans="1:13" ht="21" customHeight="1" x14ac:dyDescent="0.15">
      <c r="A1" s="252" t="s">
        <v>143</v>
      </c>
      <c r="B1" s="252"/>
      <c r="C1" s="252"/>
      <c r="D1" s="252"/>
      <c r="E1" s="252"/>
      <c r="F1" s="252"/>
      <c r="G1" s="252"/>
      <c r="H1" s="252"/>
      <c r="I1" s="252"/>
      <c r="J1" s="252"/>
      <c r="K1" s="252"/>
      <c r="L1" s="252"/>
      <c r="M1" s="35"/>
    </row>
    <row r="2" spans="1:13" ht="10.5" customHeight="1" x14ac:dyDescent="0.15">
      <c r="A2" s="37"/>
      <c r="B2" s="37"/>
      <c r="C2" s="37"/>
      <c r="D2" s="37"/>
      <c r="E2" s="37"/>
      <c r="F2" s="37"/>
      <c r="G2" s="37"/>
      <c r="H2" s="37"/>
      <c r="I2" s="37"/>
      <c r="J2" s="37"/>
      <c r="K2" s="37"/>
      <c r="L2" s="37"/>
      <c r="M2" s="35"/>
    </row>
    <row r="3" spans="1:13" ht="21" customHeight="1" x14ac:dyDescent="0.15">
      <c r="A3" s="92" t="s">
        <v>99</v>
      </c>
      <c r="B3" s="92"/>
      <c r="C3" s="92"/>
      <c r="D3" s="92"/>
      <c r="E3" s="92"/>
      <c r="F3" s="92"/>
      <c r="G3" s="92"/>
      <c r="H3" s="92"/>
      <c r="I3" s="92"/>
      <c r="J3" s="92"/>
      <c r="K3" s="93" t="s">
        <v>78</v>
      </c>
      <c r="L3" s="38">
        <v>5</v>
      </c>
      <c r="M3" s="35" t="s">
        <v>92</v>
      </c>
    </row>
    <row r="4" spans="1:13" ht="21" customHeight="1" thickBot="1" x14ac:dyDescent="0.2">
      <c r="A4" s="90" t="s">
        <v>90</v>
      </c>
      <c r="B4" s="262"/>
      <c r="C4" s="263"/>
      <c r="D4" s="264"/>
      <c r="E4" s="39"/>
      <c r="F4" s="186" t="s">
        <v>22</v>
      </c>
      <c r="G4" s="186"/>
      <c r="H4" s="186"/>
      <c r="I4" s="186" t="s">
        <v>23</v>
      </c>
      <c r="J4" s="186"/>
      <c r="K4" s="186"/>
      <c r="L4" s="186"/>
      <c r="M4" s="35"/>
    </row>
    <row r="5" spans="1:13" ht="21" customHeight="1" thickTop="1" x14ac:dyDescent="0.15">
      <c r="A5" s="90" t="s">
        <v>80</v>
      </c>
      <c r="B5" s="265"/>
      <c r="C5" s="265"/>
      <c r="D5" s="265"/>
      <c r="E5" s="39"/>
      <c r="F5" s="213" t="s">
        <v>234</v>
      </c>
      <c r="G5" s="213"/>
      <c r="H5" s="213"/>
      <c r="I5" s="214" t="str">
        <f>IF(HLOOKUP($L$3,'準備シート '!$1:$44,40,FALSE)="","",HLOOKUP($L$3,'準備シート '!$1:$44,40,FALSE))</f>
        <v/>
      </c>
      <c r="J5" s="214"/>
      <c r="K5" s="214"/>
      <c r="L5" s="214"/>
      <c r="M5" s="35"/>
    </row>
    <row r="6" spans="1:13" ht="21" customHeight="1" x14ac:dyDescent="0.15">
      <c r="A6" s="90" t="s">
        <v>50</v>
      </c>
      <c r="B6" s="253" t="str">
        <f>IF(HLOOKUP($L$3,'準備シート '!$1:$44,2,FALSE)="","",HLOOKUP($L$3,'準備シート '!$1:$44,2,FALSE))</f>
        <v/>
      </c>
      <c r="C6" s="253"/>
      <c r="D6" s="253"/>
      <c r="E6" s="39"/>
      <c r="F6" s="224" t="s">
        <v>233</v>
      </c>
      <c r="G6" s="225"/>
      <c r="H6" s="226"/>
      <c r="I6" s="233"/>
      <c r="J6" s="234"/>
      <c r="K6" s="234"/>
      <c r="L6" s="235"/>
      <c r="M6" s="35"/>
    </row>
    <row r="7" spans="1:13" ht="21" customHeight="1" x14ac:dyDescent="0.15">
      <c r="A7" s="112" t="s">
        <v>79</v>
      </c>
      <c r="B7" s="253" t="str">
        <f>IF(HLOOKUP($L$3,'準備シート '!$1:$44,3,FALSE)="","",HLOOKUP($L$3,'準備シート '!$1:$44,3,FALSE))</f>
        <v/>
      </c>
      <c r="C7" s="253"/>
      <c r="D7" s="253"/>
      <c r="E7" s="39"/>
      <c r="F7" s="227"/>
      <c r="G7" s="228"/>
      <c r="H7" s="229"/>
      <c r="I7" s="236"/>
      <c r="J7" s="237"/>
      <c r="K7" s="237"/>
      <c r="L7" s="238"/>
      <c r="M7" s="35"/>
    </row>
    <row r="8" spans="1:13" ht="21" customHeight="1" x14ac:dyDescent="0.15">
      <c r="A8" s="279" t="s">
        <v>28</v>
      </c>
      <c r="B8" s="254"/>
      <c r="C8" s="255"/>
      <c r="D8" s="256"/>
      <c r="E8" s="39"/>
      <c r="F8" s="230"/>
      <c r="G8" s="231"/>
      <c r="H8" s="232"/>
      <c r="I8" s="239"/>
      <c r="J8" s="240"/>
      <c r="K8" s="240"/>
      <c r="L8" s="241"/>
      <c r="M8" s="35"/>
    </row>
    <row r="9" spans="1:13" ht="21" customHeight="1" x14ac:dyDescent="0.15">
      <c r="A9" s="280"/>
      <c r="B9" s="257"/>
      <c r="C9" s="258"/>
      <c r="D9" s="259"/>
      <c r="E9" s="39"/>
      <c r="F9" s="224" t="s">
        <v>232</v>
      </c>
      <c r="G9" s="225"/>
      <c r="H9" s="226"/>
      <c r="I9" s="242"/>
      <c r="J9" s="243"/>
      <c r="K9" s="243"/>
      <c r="L9" s="244"/>
      <c r="M9" s="35"/>
    </row>
    <row r="10" spans="1:13" ht="21" customHeight="1" thickBot="1" x14ac:dyDescent="0.2">
      <c r="A10" s="220" t="s">
        <v>35</v>
      </c>
      <c r="B10" s="260"/>
      <c r="C10" s="220" t="s">
        <v>30</v>
      </c>
      <c r="D10" s="221"/>
      <c r="E10" s="39"/>
      <c r="F10" s="230"/>
      <c r="G10" s="231"/>
      <c r="H10" s="232"/>
      <c r="I10" s="245"/>
      <c r="J10" s="246"/>
      <c r="K10" s="246"/>
      <c r="L10" s="247"/>
      <c r="M10" s="35"/>
    </row>
    <row r="11" spans="1:13" ht="21" customHeight="1" thickTop="1" x14ac:dyDescent="0.15">
      <c r="A11" s="86" t="s">
        <v>29</v>
      </c>
      <c r="B11" s="87"/>
      <c r="C11" s="222" t="str">
        <f>IF(HLOOKUP($L$3,'準備シート '!$1:$44,10,FALSE)="","",HLOOKUP($L$3,'準備シート '!$1:$44,10,FALSE))</f>
        <v/>
      </c>
      <c r="D11" s="223"/>
      <c r="E11" s="39"/>
      <c r="F11" s="187" t="s">
        <v>231</v>
      </c>
      <c r="G11" s="215"/>
      <c r="H11" s="188"/>
      <c r="I11" s="266"/>
      <c r="J11" s="267"/>
      <c r="K11" s="267"/>
      <c r="L11" s="268"/>
      <c r="M11" s="35"/>
    </row>
    <row r="12" spans="1:13" ht="21" customHeight="1" x14ac:dyDescent="0.15">
      <c r="A12" s="187" t="s">
        <v>96</v>
      </c>
      <c r="B12" s="188"/>
      <c r="C12" s="261" t="str">
        <f>IF(HLOOKUP($L$3,'準備シート '!$1:$44,11,FALSE)="","",HLOOKUP($L$3,'準備シート '!$1:$44,11,FALSE))</f>
        <v/>
      </c>
      <c r="D12" s="261"/>
      <c r="E12" s="39"/>
      <c r="F12" s="187" t="s">
        <v>230</v>
      </c>
      <c r="G12" s="215"/>
      <c r="H12" s="188"/>
      <c r="I12" s="190"/>
      <c r="J12" s="191"/>
      <c r="K12" s="192"/>
      <c r="L12" s="83" t="s">
        <v>20</v>
      </c>
      <c r="M12" s="35"/>
    </row>
    <row r="13" spans="1:13" ht="21" customHeight="1" x14ac:dyDescent="0.15">
      <c r="A13" s="187" t="s">
        <v>0</v>
      </c>
      <c r="B13" s="188"/>
      <c r="C13" s="261" t="str">
        <f>IF(HLOOKUP($L$3,'準備シート '!$1:$44,12,FALSE)="","",HLOOKUP($L$3,'準備シート '!$1:$44,12,FALSE))</f>
        <v/>
      </c>
      <c r="D13" s="261"/>
      <c r="E13" s="39"/>
      <c r="F13" s="187" t="s">
        <v>238</v>
      </c>
      <c r="G13" s="215"/>
      <c r="H13" s="188"/>
      <c r="I13" s="216" t="str">
        <f>IF(HLOOKUP($L$3,'準備シート '!$1:$44,41,FALSE)="","",HLOOKUP($L$3,'準備シート '!$1:$44,41,FALSE))</f>
        <v/>
      </c>
      <c r="J13" s="217"/>
      <c r="K13" s="218"/>
      <c r="L13" s="83" t="s">
        <v>192</v>
      </c>
      <c r="M13" s="35"/>
    </row>
    <row r="14" spans="1:13" ht="21" customHeight="1" x14ac:dyDescent="0.15">
      <c r="A14" s="187" t="s">
        <v>1</v>
      </c>
      <c r="B14" s="188"/>
      <c r="C14" s="261" t="str">
        <f>IF(HLOOKUP($L$3,'準備シート '!$1:$44,13,FALSE)="","",HLOOKUP($L$3,'準備シート '!$1:$44,13,FALSE))</f>
        <v/>
      </c>
      <c r="D14" s="261"/>
      <c r="E14" s="39"/>
      <c r="F14" s="187" t="s">
        <v>193</v>
      </c>
      <c r="G14" s="215"/>
      <c r="H14" s="188"/>
      <c r="I14" s="190"/>
      <c r="J14" s="191"/>
      <c r="K14" s="192"/>
      <c r="L14" s="40" t="s">
        <v>195</v>
      </c>
      <c r="M14" s="35" t="s">
        <v>196</v>
      </c>
    </row>
    <row r="15" spans="1:13" ht="21" customHeight="1" x14ac:dyDescent="0.15">
      <c r="A15" s="187" t="s">
        <v>2</v>
      </c>
      <c r="B15" s="188"/>
      <c r="C15" s="261" t="str">
        <f>IF(HLOOKUP($L$3,'準備シート '!$1:$44,14,FALSE)="","",HLOOKUP($L$3,'準備シート '!$1:$44,14,FALSE))</f>
        <v/>
      </c>
      <c r="D15" s="261"/>
      <c r="E15" s="39"/>
      <c r="F15" s="282" t="s">
        <v>229</v>
      </c>
      <c r="G15" s="283"/>
      <c r="H15" s="284"/>
      <c r="I15" s="266"/>
      <c r="J15" s="267"/>
      <c r="K15" s="268"/>
      <c r="L15" s="83" t="s">
        <v>21</v>
      </c>
      <c r="M15" s="35"/>
    </row>
    <row r="16" spans="1:13" ht="21" customHeight="1" x14ac:dyDescent="0.15">
      <c r="A16" s="187" t="s">
        <v>3</v>
      </c>
      <c r="B16" s="188"/>
      <c r="C16" s="261" t="str">
        <f>IF(HLOOKUP($L$3,'準備シート '!$1:$44,15,FALSE)="","",HLOOKUP($L$3,'準備シート '!$1:$44,15,FALSE))</f>
        <v/>
      </c>
      <c r="D16" s="261"/>
      <c r="E16" s="39"/>
      <c r="F16" s="210" t="s">
        <v>222</v>
      </c>
      <c r="G16" s="187" t="s">
        <v>198</v>
      </c>
      <c r="H16" s="188"/>
      <c r="I16" s="190"/>
      <c r="J16" s="191"/>
      <c r="K16" s="192"/>
      <c r="L16" s="84" t="s">
        <v>47</v>
      </c>
      <c r="M16" s="35"/>
    </row>
    <row r="17" spans="1:13" ht="21" customHeight="1" x14ac:dyDescent="0.15">
      <c r="A17" s="187" t="s">
        <v>97</v>
      </c>
      <c r="B17" s="188"/>
      <c r="C17" s="204" t="str">
        <f>IF(HLOOKUP($L$3,'準備シート '!$1:$44,16,FALSE)="","",HLOOKUP($L$3,'準備シート '!$1:$44,16,FALSE))</f>
        <v/>
      </c>
      <c r="D17" s="205"/>
      <c r="E17" s="39"/>
      <c r="F17" s="211"/>
      <c r="G17" s="187" t="s">
        <v>197</v>
      </c>
      <c r="H17" s="188"/>
      <c r="I17" s="190"/>
      <c r="J17" s="191"/>
      <c r="K17" s="192"/>
      <c r="L17" s="85" t="s">
        <v>174</v>
      </c>
      <c r="M17" s="35"/>
    </row>
    <row r="18" spans="1:13" ht="21" customHeight="1" x14ac:dyDescent="0.15">
      <c r="A18" s="187" t="s">
        <v>27</v>
      </c>
      <c r="B18" s="188"/>
      <c r="C18" s="204" t="str">
        <f>IF(HLOOKUP($L$3,'準備シート '!$1:$44,17,FALSE)="","",HLOOKUP($L$3,'準備シート '!$1:$44,17,FALSE))</f>
        <v/>
      </c>
      <c r="D18" s="205"/>
      <c r="E18" s="39"/>
      <c r="F18" s="211"/>
      <c r="G18" s="187" t="s">
        <v>246</v>
      </c>
      <c r="H18" s="188"/>
      <c r="I18" s="190"/>
      <c r="J18" s="191"/>
      <c r="K18" s="192"/>
      <c r="L18" s="85" t="s">
        <v>24</v>
      </c>
    </row>
    <row r="19" spans="1:13" ht="21" customHeight="1" x14ac:dyDescent="0.15">
      <c r="A19" s="187" t="s">
        <v>98</v>
      </c>
      <c r="B19" s="188"/>
      <c r="C19" s="204" t="str">
        <f>IF(HLOOKUP($L$3,'準備シート '!$1:$44,18,FALSE)="","",HLOOKUP($L$3,'準備シート '!$1:$44,18,FALSE))</f>
        <v/>
      </c>
      <c r="D19" s="205"/>
      <c r="E19" s="39"/>
      <c r="F19" s="212"/>
      <c r="G19" s="248" t="s">
        <v>245</v>
      </c>
      <c r="H19" s="249"/>
      <c r="I19" s="195"/>
      <c r="J19" s="196"/>
      <c r="K19" s="196"/>
      <c r="L19" s="197"/>
      <c r="M19" s="35"/>
    </row>
    <row r="20" spans="1:13" ht="21" customHeight="1" x14ac:dyDescent="0.15">
      <c r="A20" s="187" t="s">
        <v>7</v>
      </c>
      <c r="B20" s="188"/>
      <c r="C20" s="204" t="str">
        <f>IF(HLOOKUP($L$3,'準備シート '!$1:$44,19,FALSE)="","",HLOOKUP($L$3,'準備シート '!$1:$44,19,FALSE))</f>
        <v/>
      </c>
      <c r="D20" s="205"/>
      <c r="E20" s="39"/>
      <c r="F20" s="198" t="s">
        <v>28</v>
      </c>
      <c r="G20" s="199"/>
      <c r="H20" s="270"/>
      <c r="I20" s="271"/>
      <c r="J20" s="271"/>
      <c r="K20" s="271"/>
      <c r="L20" s="272"/>
      <c r="M20" s="35"/>
    </row>
    <row r="21" spans="1:13" ht="21" customHeight="1" x14ac:dyDescent="0.15">
      <c r="A21" s="187" t="s">
        <v>8</v>
      </c>
      <c r="B21" s="188"/>
      <c r="C21" s="204" t="str">
        <f>IF(HLOOKUP($L$3,'準備シート '!$1:$44,20,FALSE)="","",HLOOKUP($L$3,'準備シート '!$1:$44,20,FALSE))</f>
        <v/>
      </c>
      <c r="D21" s="205"/>
      <c r="E21" s="39"/>
      <c r="F21" s="200"/>
      <c r="G21" s="201"/>
      <c r="H21" s="273"/>
      <c r="I21" s="274"/>
      <c r="J21" s="274"/>
      <c r="K21" s="274"/>
      <c r="L21" s="275"/>
      <c r="M21" s="35"/>
    </row>
    <row r="22" spans="1:13" ht="21" customHeight="1" x14ac:dyDescent="0.15">
      <c r="A22" s="187" t="s">
        <v>9</v>
      </c>
      <c r="B22" s="188"/>
      <c r="C22" s="204" t="str">
        <f>IF(HLOOKUP($L$3,'準備シート '!$1:$44,21,FALSE)="","",HLOOKUP($L$3,'準備シート '!$1:$44,21,FALSE))</f>
        <v/>
      </c>
      <c r="D22" s="205"/>
      <c r="E22" s="39"/>
      <c r="F22" s="202"/>
      <c r="G22" s="203"/>
      <c r="H22" s="276"/>
      <c r="I22" s="277"/>
      <c r="J22" s="277"/>
      <c r="K22" s="277"/>
      <c r="L22" s="278"/>
      <c r="M22" s="35"/>
    </row>
    <row r="23" spans="1:13" ht="21" customHeight="1" thickBot="1" x14ac:dyDescent="0.2">
      <c r="A23" s="187" t="s">
        <v>10</v>
      </c>
      <c r="B23" s="188"/>
      <c r="C23" s="204" t="str">
        <f>IF(HLOOKUP($L$3,'準備シート '!$1:$44,22,FALSE)="","",HLOOKUP($L$3,'準備シート '!$1:$44,22,FALSE))</f>
        <v/>
      </c>
      <c r="D23" s="205"/>
      <c r="E23" s="39"/>
      <c r="F23" s="193" t="s">
        <v>175</v>
      </c>
      <c r="G23" s="194"/>
      <c r="H23" s="94" t="s">
        <v>204</v>
      </c>
      <c r="I23" s="94" t="s">
        <v>205</v>
      </c>
      <c r="J23" s="94" t="s">
        <v>206</v>
      </c>
      <c r="K23" s="94" t="s">
        <v>207</v>
      </c>
      <c r="L23" s="94" t="s">
        <v>208</v>
      </c>
      <c r="M23" s="36" t="s">
        <v>209</v>
      </c>
    </row>
    <row r="24" spans="1:13" ht="21" customHeight="1" thickTop="1" x14ac:dyDescent="0.15">
      <c r="A24" s="189" t="s">
        <v>44</v>
      </c>
      <c r="B24" s="189"/>
      <c r="C24" s="204" t="str">
        <f>IF(HLOOKUP($L$3,'準備シート '!$1:$44,23,FALSE)="","",HLOOKUP($L$3,'準備シート '!$1:$44,23,FALSE))</f>
        <v/>
      </c>
      <c r="D24" s="205"/>
      <c r="E24" s="39"/>
      <c r="F24" s="285" t="s">
        <v>66</v>
      </c>
      <c r="G24" s="286"/>
      <c r="H24" s="22"/>
      <c r="I24" s="41"/>
      <c r="J24" s="41"/>
      <c r="K24" s="41"/>
      <c r="L24" s="22"/>
      <c r="M24" s="35" t="s">
        <v>170</v>
      </c>
    </row>
    <row r="25" spans="1:13" ht="21" customHeight="1" x14ac:dyDescent="0.15">
      <c r="A25" s="189" t="s">
        <v>277</v>
      </c>
      <c r="B25" s="189"/>
      <c r="C25" s="204" t="str">
        <f>IF(HLOOKUP($L$3,'準備シート '!$1:$44,24,FALSE)="","",HLOOKUP($L$3,'準備シート '!$1:$44,24,FALSE))</f>
        <v/>
      </c>
      <c r="D25" s="205"/>
      <c r="E25" s="39"/>
      <c r="F25" s="248" t="s">
        <v>67</v>
      </c>
      <c r="G25" s="249"/>
      <c r="H25" s="18"/>
      <c r="I25" s="18"/>
      <c r="J25" s="18"/>
      <c r="K25" s="18"/>
      <c r="L25" s="18"/>
      <c r="M25" s="35"/>
    </row>
    <row r="26" spans="1:13" ht="21" customHeight="1" x14ac:dyDescent="0.15">
      <c r="A26" s="187" t="s">
        <v>45</v>
      </c>
      <c r="B26" s="188"/>
      <c r="C26" s="204" t="str">
        <f>IF(HLOOKUP($L$3,'準備シート '!$1:$44,25,FALSE)="","",HLOOKUP($L$3,'準備シート '!$1:$44,25,FALSE))</f>
        <v/>
      </c>
      <c r="D26" s="205"/>
      <c r="E26" s="39"/>
      <c r="F26" s="248" t="s">
        <v>68</v>
      </c>
      <c r="G26" s="249"/>
      <c r="H26" s="18"/>
      <c r="I26" s="18"/>
      <c r="J26" s="18"/>
      <c r="K26" s="18"/>
      <c r="L26" s="18"/>
      <c r="M26" s="35"/>
    </row>
    <row r="27" spans="1:13" ht="21" customHeight="1" x14ac:dyDescent="0.15">
      <c r="A27" s="189" t="s">
        <v>278</v>
      </c>
      <c r="B27" s="189"/>
      <c r="C27" s="204" t="str">
        <f>IF(HLOOKUP($L$3,'準備シート '!$1:$44,26,FALSE)="","",HLOOKUP($L$3,'準備シート '!$1:$44,26,FALSE))</f>
        <v/>
      </c>
      <c r="D27" s="205"/>
      <c r="E27" s="39"/>
      <c r="F27" s="248" t="s">
        <v>69</v>
      </c>
      <c r="G27" s="249"/>
      <c r="H27" s="18"/>
      <c r="I27" s="18"/>
      <c r="J27" s="18"/>
      <c r="K27" s="18"/>
      <c r="L27" s="18"/>
      <c r="M27" s="35"/>
    </row>
    <row r="28" spans="1:13" ht="21" customHeight="1" x14ac:dyDescent="0.15">
      <c r="A28" s="189" t="s">
        <v>13</v>
      </c>
      <c r="B28" s="189"/>
      <c r="C28" s="204" t="str">
        <f>IF(HLOOKUP($L$3,'準備シート '!$1:$44,27,FALSE)="","",HLOOKUP($L$3,'準備シート '!$1:$44,27,FALSE))</f>
        <v/>
      </c>
      <c r="D28" s="205"/>
      <c r="E28" s="39"/>
      <c r="F28" s="250" t="s">
        <v>70</v>
      </c>
      <c r="G28" s="251"/>
      <c r="H28" s="42"/>
      <c r="I28" s="42"/>
      <c r="J28" s="42"/>
      <c r="K28" s="42"/>
      <c r="L28" s="42"/>
      <c r="M28" s="35"/>
    </row>
    <row r="29" spans="1:13" ht="21" customHeight="1" thickBot="1" x14ac:dyDescent="0.2">
      <c r="A29" s="193" t="s">
        <v>189</v>
      </c>
      <c r="B29" s="194"/>
      <c r="C29" s="193" t="s">
        <v>26</v>
      </c>
      <c r="D29" s="194"/>
      <c r="E29" s="39"/>
      <c r="F29" s="206" t="s">
        <v>220</v>
      </c>
      <c r="G29" s="206"/>
      <c r="H29" s="206"/>
      <c r="I29" s="208" t="str">
        <f>IFERROR(AVERAGE(H24:L28),"")</f>
        <v/>
      </c>
      <c r="J29" s="208"/>
      <c r="K29" s="206" t="s">
        <v>221</v>
      </c>
      <c r="L29" s="206"/>
      <c r="M29" s="36" t="s">
        <v>284</v>
      </c>
    </row>
    <row r="30" spans="1:13" ht="21" customHeight="1" thickTop="1" x14ac:dyDescent="0.15">
      <c r="A30" s="230" t="s">
        <v>18</v>
      </c>
      <c r="B30" s="232"/>
      <c r="C30" s="82" t="str">
        <f>IF(HLOOKUP($L$3,'準備シート '!$1:$44,28,FALSE)="","",HLOOKUP($L$3,'準備シート '!$1:$44,28,FALSE))</f>
        <v/>
      </c>
      <c r="D30" s="84" t="s">
        <v>17</v>
      </c>
      <c r="E30" s="39"/>
      <c r="F30" s="206" t="s">
        <v>199</v>
      </c>
      <c r="G30" s="206"/>
      <c r="H30" s="206"/>
      <c r="I30" s="208" t="str">
        <f>IFERROR(IF(OR(AND(C31="",C34=""),AND(C33&lt;C31,C33&lt;C34)),IF(I13&lt;15,I29*I13/15,I29),""),"")</f>
        <v/>
      </c>
      <c r="J30" s="208"/>
      <c r="K30" s="206" t="s">
        <v>221</v>
      </c>
      <c r="L30" s="206"/>
      <c r="M30" s="36" t="s">
        <v>287</v>
      </c>
    </row>
    <row r="31" spans="1:13" ht="21" customHeight="1" x14ac:dyDescent="0.15">
      <c r="A31" s="187" t="s">
        <v>19</v>
      </c>
      <c r="B31" s="188"/>
      <c r="C31" s="82" t="str">
        <f>IF(HLOOKUP($L$3,'準備シート '!$1:$44,29,FALSE)="","",HLOOKUP($L$3,'準備シート '!$1:$44,29,FALSE))</f>
        <v/>
      </c>
      <c r="D31" s="85" t="s">
        <v>17</v>
      </c>
      <c r="E31" s="39"/>
      <c r="F31" s="206" t="s">
        <v>46</v>
      </c>
      <c r="G31" s="206"/>
      <c r="H31" s="206"/>
      <c r="I31" s="208" t="str">
        <f>IF(COUNTA($H$24:$L$28)&gt;=12,選択肢!T8,IF(COUNTA($H$24:$L$28)&gt;=8,選択肢!T7,IF(COUNTA($H$24:$L$28)&gt;=5,選択肢!T6,IF(COUNTA($H$24:$L$28)&gt;=4,選択肢!T5,IF(COUNTA($H$24:$L$28)&gt;=3,選択肢!T4,IF(COUNTA($H$24:$L$28)&gt;=2,選択肢!T3,"判定不可"))))))</f>
        <v>判定不可</v>
      </c>
      <c r="J31" s="208"/>
      <c r="K31" s="206" t="s">
        <v>25</v>
      </c>
      <c r="L31" s="206"/>
      <c r="M31" s="36" t="s">
        <v>172</v>
      </c>
    </row>
    <row r="32" spans="1:13" ht="21" customHeight="1" x14ac:dyDescent="0.15">
      <c r="A32" s="187" t="s">
        <v>14</v>
      </c>
      <c r="B32" s="188"/>
      <c r="C32" s="82" t="str">
        <f>IF(HLOOKUP($L$3,'準備シート '!$1:$44,30,FALSE)="","",HLOOKUP($L$3,'準備シート '!$1:$44,30,FALSE))</f>
        <v/>
      </c>
      <c r="D32" s="85" t="s">
        <v>17</v>
      </c>
      <c r="E32" s="39"/>
      <c r="F32" s="219" t="s">
        <v>177</v>
      </c>
      <c r="G32" s="219"/>
      <c r="H32" s="219"/>
      <c r="I32" s="208" t="str">
        <f>IFERROR(IF(I30="",I29*I31,I30*IF(I31="","1",I31)),"")</f>
        <v/>
      </c>
      <c r="J32" s="208"/>
      <c r="K32" s="209" t="s">
        <v>142</v>
      </c>
      <c r="L32" s="209"/>
      <c r="M32" s="36" t="s">
        <v>285</v>
      </c>
    </row>
    <row r="33" spans="1:13" ht="21" customHeight="1" x14ac:dyDescent="0.15">
      <c r="A33" s="187" t="s">
        <v>15</v>
      </c>
      <c r="B33" s="188"/>
      <c r="C33" s="82" t="str">
        <f>IF(HLOOKUP($L$3,'準備シート '!$1:$44,31,FALSE)="","",HLOOKUP($L$3,'準備シート '!$1:$44,31,FALSE))</f>
        <v/>
      </c>
      <c r="D33" s="85" t="s">
        <v>17</v>
      </c>
      <c r="E33" s="39"/>
      <c r="F33" s="219" t="s">
        <v>178</v>
      </c>
      <c r="G33" s="219"/>
      <c r="H33" s="219"/>
      <c r="I33" s="269" t="str">
        <f>IF(OR(C36="",I32=""),"",I32/C36*100)</f>
        <v/>
      </c>
      <c r="J33" s="269"/>
      <c r="K33" s="209" t="s">
        <v>179</v>
      </c>
      <c r="L33" s="209"/>
      <c r="M33" s="36" t="s">
        <v>286</v>
      </c>
    </row>
    <row r="34" spans="1:13" ht="21" customHeight="1" thickBot="1" x14ac:dyDescent="0.2">
      <c r="A34" s="189" t="s">
        <v>16</v>
      </c>
      <c r="B34" s="189"/>
      <c r="C34" s="82" t="str">
        <f>IF(HLOOKUP($L$3,'準備シート '!$1:$44,32,FALSE)="","",HLOOKUP($L$3,'準備シート '!$1:$44,32,FALSE))</f>
        <v/>
      </c>
      <c r="D34" s="85" t="s">
        <v>17</v>
      </c>
      <c r="E34" s="39"/>
      <c r="F34" s="281" t="s">
        <v>31</v>
      </c>
      <c r="G34" s="281"/>
      <c r="H34" s="281"/>
      <c r="I34" s="207" t="str">
        <f>IF(OR($I$32="",$C$36=""),"",IF($I$32&lt;$C$36*0.03,"１A",IF($I$32&lt;$C$36*0.1,"１B",IF($I$32&lt;$C$36*0.3,"１C",IF($I$32&lt;$C$36*0.5,"２A",IF($I$32&lt;$C$36,"２B","３"))))))</f>
        <v/>
      </c>
      <c r="J34" s="207"/>
      <c r="K34" s="207"/>
      <c r="L34" s="207"/>
      <c r="M34" s="36" t="s">
        <v>172</v>
      </c>
    </row>
    <row r="35" spans="1:13" ht="21" customHeight="1" x14ac:dyDescent="0.15">
      <c r="A35" s="189" t="s">
        <v>181</v>
      </c>
      <c r="B35" s="189"/>
      <c r="C35" s="82" t="str">
        <f>IF(HLOOKUP($L$3,'準備シート '!$1:$44,33,FALSE)="","",HLOOKUP($L$3,'準備シート '!$1:$44,33,FALSE))</f>
        <v/>
      </c>
      <c r="D35" s="85" t="s">
        <v>17</v>
      </c>
      <c r="E35" s="39"/>
      <c r="F35" s="163" t="s">
        <v>148</v>
      </c>
      <c r="G35" s="164"/>
      <c r="H35" s="165"/>
      <c r="I35" s="157" t="str">
        <f>IF(I34="","",VLOOKUP(I34,選択肢!R3:S8,2,FALSE))</f>
        <v/>
      </c>
      <c r="J35" s="158"/>
      <c r="K35" s="158"/>
      <c r="L35" s="159"/>
      <c r="M35" s="36" t="s">
        <v>172</v>
      </c>
    </row>
    <row r="36" spans="1:13" ht="21.75" customHeight="1" x14ac:dyDescent="0.15">
      <c r="A36" s="185" t="s">
        <v>191</v>
      </c>
      <c r="B36" s="185"/>
      <c r="C36" s="82" t="str">
        <f>IF(HLOOKUP($L$3,'準備シート '!$1:$44,34,FALSE)="","",HLOOKUP($L$3,'準備シート '!$1:$44,34,FALSE))</f>
        <v/>
      </c>
      <c r="D36" s="88" t="s">
        <v>17</v>
      </c>
      <c r="E36" s="67"/>
      <c r="F36" s="166"/>
      <c r="G36" s="167"/>
      <c r="H36" s="168"/>
      <c r="I36" s="160"/>
      <c r="J36" s="161"/>
      <c r="K36" s="161"/>
      <c r="L36" s="162"/>
    </row>
    <row r="37" spans="1:13" ht="21" customHeight="1" thickBot="1" x14ac:dyDescent="0.2">
      <c r="A37" s="189" t="s">
        <v>84</v>
      </c>
      <c r="B37" s="189"/>
      <c r="C37" s="82" t="str">
        <f>IF(HLOOKUP($L$3,'準備シート '!$1:$44,35,FALSE)="","",HLOOKUP($L$3,'準備シート '!$1:$44,35,FALSE))</f>
        <v/>
      </c>
      <c r="D37" s="89"/>
      <c r="E37" s="43"/>
      <c r="F37" s="169"/>
      <c r="G37" s="170"/>
      <c r="H37" s="171"/>
      <c r="I37" s="172" t="str">
        <f>IF(OR(C12="",C17="",C18="",C19="",C25="",C27="",C37=""),選択肢!U4,IF(AND(OR(C12=選択肢!D8,C12=選択肢!D9,C12=選択肢!D10,C12=選択肢!D11),OR(C17=選択肢!D8,C17=選択肢!D9,C17=選択肢!D10,C17=選択肢!D11),OR(C18=選択肢!D8,C18=選択肢!D9,C18=選択肢!D10,C18=選択肢!D11),OR(C19=選択肢!D8,C19=選択肢!D9,C19=選択肢!D10,C19=選択肢!D11),OR(C25=選択肢!D8,C25=選択肢!D9,C25=選択肢!D10,C25=選択肢!D11),OR(C27=選択肢!D8,C27=選択肢!D9,C27=選択肢!D10,C27=選択肢!D11),C37="無"),"",選択肢!U3))</f>
        <v>準備シートの必須項目が未入力</v>
      </c>
      <c r="J37" s="173"/>
      <c r="K37" s="173"/>
      <c r="L37" s="174"/>
      <c r="M37" s="36" t="s">
        <v>283</v>
      </c>
    </row>
    <row r="38" spans="1:13" ht="10.5" customHeight="1" x14ac:dyDescent="0.15">
      <c r="A38" s="45"/>
      <c r="B38" s="46"/>
      <c r="C38" s="46"/>
      <c r="D38" s="46"/>
      <c r="E38" s="43"/>
      <c r="F38" s="44"/>
      <c r="G38" s="44"/>
      <c r="H38" s="44"/>
      <c r="I38" s="43"/>
      <c r="J38" s="43"/>
      <c r="K38" s="43"/>
      <c r="L38" s="47"/>
    </row>
    <row r="39" spans="1:13" ht="21" customHeight="1" thickBot="1" x14ac:dyDescent="0.2">
      <c r="A39" s="184" t="s">
        <v>57</v>
      </c>
      <c r="B39" s="184"/>
      <c r="C39" s="184"/>
      <c r="D39" s="184"/>
      <c r="E39" s="184"/>
      <c r="F39" s="184"/>
      <c r="G39" s="184"/>
      <c r="H39" s="184"/>
      <c r="I39" s="184"/>
      <c r="J39" s="184"/>
      <c r="K39" s="184"/>
      <c r="L39" s="184"/>
      <c r="M39" s="48"/>
    </row>
    <row r="40" spans="1:13" ht="21" customHeight="1" x14ac:dyDescent="0.15">
      <c r="A40" s="175"/>
      <c r="B40" s="176"/>
      <c r="C40" s="176"/>
      <c r="D40" s="176"/>
      <c r="E40" s="176"/>
      <c r="F40" s="176"/>
      <c r="G40" s="176"/>
      <c r="H40" s="176"/>
      <c r="I40" s="176"/>
      <c r="J40" s="176"/>
      <c r="K40" s="176"/>
      <c r="L40" s="177"/>
    </row>
    <row r="41" spans="1:13" ht="21" customHeight="1" x14ac:dyDescent="0.15">
      <c r="A41" s="178"/>
      <c r="B41" s="179"/>
      <c r="C41" s="179"/>
      <c r="D41" s="179"/>
      <c r="E41" s="179"/>
      <c r="F41" s="179"/>
      <c r="G41" s="179"/>
      <c r="H41" s="179"/>
      <c r="I41" s="179"/>
      <c r="J41" s="179"/>
      <c r="K41" s="179"/>
      <c r="L41" s="180"/>
    </row>
    <row r="42" spans="1:13" ht="21" customHeight="1" x14ac:dyDescent="0.15">
      <c r="A42" s="178"/>
      <c r="B42" s="179"/>
      <c r="C42" s="179"/>
      <c r="D42" s="179"/>
      <c r="E42" s="179"/>
      <c r="F42" s="179"/>
      <c r="G42" s="179"/>
      <c r="H42" s="179"/>
      <c r="I42" s="179"/>
      <c r="J42" s="179"/>
      <c r="K42" s="179"/>
      <c r="L42" s="180"/>
    </row>
    <row r="43" spans="1:13" ht="21" customHeight="1" thickBot="1" x14ac:dyDescent="0.2">
      <c r="A43" s="181"/>
      <c r="B43" s="182"/>
      <c r="C43" s="182"/>
      <c r="D43" s="182"/>
      <c r="E43" s="182"/>
      <c r="F43" s="182"/>
      <c r="G43" s="182"/>
      <c r="H43" s="182"/>
      <c r="I43" s="182"/>
      <c r="J43" s="182"/>
      <c r="K43" s="182"/>
      <c r="L43" s="183"/>
    </row>
  </sheetData>
  <mergeCells count="111">
    <mergeCell ref="A1:L1"/>
    <mergeCell ref="B4:D4"/>
    <mergeCell ref="F4:H4"/>
    <mergeCell ref="I4:L4"/>
    <mergeCell ref="B5:D5"/>
    <mergeCell ref="F5:H5"/>
    <mergeCell ref="I5:L5"/>
    <mergeCell ref="B6:D6"/>
    <mergeCell ref="F6:H8"/>
    <mergeCell ref="I6:L8"/>
    <mergeCell ref="B7:D7"/>
    <mergeCell ref="A8:A9"/>
    <mergeCell ref="B8:D9"/>
    <mergeCell ref="F9:H10"/>
    <mergeCell ref="I9:L10"/>
    <mergeCell ref="A10:B10"/>
    <mergeCell ref="C10:D10"/>
    <mergeCell ref="A13:B13"/>
    <mergeCell ref="C13:D13"/>
    <mergeCell ref="F13:H13"/>
    <mergeCell ref="I13:K13"/>
    <mergeCell ref="A14:B14"/>
    <mergeCell ref="C14:D14"/>
    <mergeCell ref="F14:H14"/>
    <mergeCell ref="I14:K14"/>
    <mergeCell ref="C11:D11"/>
    <mergeCell ref="F11:H11"/>
    <mergeCell ref="I11:L11"/>
    <mergeCell ref="A12:B12"/>
    <mergeCell ref="C12:D12"/>
    <mergeCell ref="F12:H12"/>
    <mergeCell ref="I12:K12"/>
    <mergeCell ref="A15:B15"/>
    <mergeCell ref="C15:D15"/>
    <mergeCell ref="F15:H15"/>
    <mergeCell ref="I15:K15"/>
    <mergeCell ref="A16:B16"/>
    <mergeCell ref="C16:D16"/>
    <mergeCell ref="F16:F19"/>
    <mergeCell ref="G16:H16"/>
    <mergeCell ref="I16:K16"/>
    <mergeCell ref="A17:B17"/>
    <mergeCell ref="I19:L19"/>
    <mergeCell ref="A20:B20"/>
    <mergeCell ref="C20:D20"/>
    <mergeCell ref="F20:G22"/>
    <mergeCell ref="H20:L22"/>
    <mergeCell ref="A21:B21"/>
    <mergeCell ref="C21:D21"/>
    <mergeCell ref="C17:D17"/>
    <mergeCell ref="G17:H17"/>
    <mergeCell ref="I17:K17"/>
    <mergeCell ref="A18:B18"/>
    <mergeCell ref="C18:D18"/>
    <mergeCell ref="G18:H18"/>
    <mergeCell ref="I18:K18"/>
    <mergeCell ref="A22:B22"/>
    <mergeCell ref="C22:D22"/>
    <mergeCell ref="A23:B23"/>
    <mergeCell ref="C23:D23"/>
    <mergeCell ref="F23:G23"/>
    <mergeCell ref="A24:B24"/>
    <mergeCell ref="C24:D24"/>
    <mergeCell ref="F24:G24"/>
    <mergeCell ref="A19:B19"/>
    <mergeCell ref="C19:D19"/>
    <mergeCell ref="G19:H19"/>
    <mergeCell ref="A27:B27"/>
    <mergeCell ref="C27:D27"/>
    <mergeCell ref="F27:G27"/>
    <mergeCell ref="A28:B28"/>
    <mergeCell ref="C28:D28"/>
    <mergeCell ref="F28:G28"/>
    <mergeCell ref="A25:B25"/>
    <mergeCell ref="C25:D25"/>
    <mergeCell ref="F25:G25"/>
    <mergeCell ref="A26:B26"/>
    <mergeCell ref="C26:D26"/>
    <mergeCell ref="F26:G26"/>
    <mergeCell ref="A31:B31"/>
    <mergeCell ref="F31:H31"/>
    <mergeCell ref="I31:J31"/>
    <mergeCell ref="K31:L31"/>
    <mergeCell ref="A32:B32"/>
    <mergeCell ref="F32:H32"/>
    <mergeCell ref="I32:J32"/>
    <mergeCell ref="K32:L32"/>
    <mergeCell ref="A29:B29"/>
    <mergeCell ref="C29:D29"/>
    <mergeCell ref="F29:H29"/>
    <mergeCell ref="I29:J29"/>
    <mergeCell ref="K29:L29"/>
    <mergeCell ref="A30:B30"/>
    <mergeCell ref="F30:H30"/>
    <mergeCell ref="I30:J30"/>
    <mergeCell ref="K30:L30"/>
    <mergeCell ref="A39:L39"/>
    <mergeCell ref="A40:L43"/>
    <mergeCell ref="A35:B35"/>
    <mergeCell ref="F35:H37"/>
    <mergeCell ref="I35:L36"/>
    <mergeCell ref="A36:B36"/>
    <mergeCell ref="A37:B37"/>
    <mergeCell ref="I37:L37"/>
    <mergeCell ref="A33:B33"/>
    <mergeCell ref="F33:H33"/>
    <mergeCell ref="I33:J33"/>
    <mergeCell ref="K33:L33"/>
    <mergeCell ref="A34:B34"/>
    <mergeCell ref="F34:H34"/>
    <mergeCell ref="I34:L34"/>
  </mergeCells>
  <phoneticPr fontId="1"/>
  <conditionalFormatting sqref="I33:J33 I34:L34 I35">
    <cfRule type="containsText" dxfId="6" priority="7" operator="containsText" text="自動入力">
      <formula>NOT(ISERROR(SEARCH("自動入力",I33)))</formula>
    </cfRule>
  </conditionalFormatting>
  <conditionalFormatting sqref="I37">
    <cfRule type="containsText" dxfId="5" priority="6" operator="containsText" text="自動入力">
      <formula>NOT(ISERROR(SEARCH("自動入力",I37)))</formula>
    </cfRule>
  </conditionalFormatting>
  <conditionalFormatting sqref="L17">
    <cfRule type="containsText" dxfId="4" priority="5" operator="containsText" text="選択">
      <formula>NOT(ISERROR(SEARCH("選択",L17)))</formula>
    </cfRule>
  </conditionalFormatting>
  <conditionalFormatting sqref="L15">
    <cfRule type="containsText" dxfId="3" priority="4" operator="containsText" text="選択">
      <formula>NOT(ISERROR(SEARCH("選択",L15)))</formula>
    </cfRule>
  </conditionalFormatting>
  <conditionalFormatting sqref="L16">
    <cfRule type="containsText" dxfId="2" priority="3" operator="containsText" text="選択">
      <formula>NOT(ISERROR(SEARCH("選択",L16)))</formula>
    </cfRule>
  </conditionalFormatting>
  <conditionalFormatting sqref="L14">
    <cfRule type="containsText" dxfId="1" priority="2" operator="containsText" text="選択">
      <formula>NOT(ISERROR(SEARCH("選択",L14)))</formula>
    </cfRule>
  </conditionalFormatting>
  <dataValidations count="4">
    <dataValidation allowBlank="1" showInputMessage="1" showErrorMessage="1" prompt="測定結果の算術平均値" sqref="I29:J29"/>
    <dataValidation allowBlank="1" showInputMessage="1" showErrorMessage="1" prompt="測定結果の数に応じて、自動的に安全係数を算出" sqref="I31:J31"/>
    <dataValidation allowBlank="1" showInputMessage="1" showErrorMessage="1" prompt="測定値（15分平均値）×安全係数" sqref="I32:J32"/>
    <dataValidation allowBlank="1" showInputMessage="1" showErrorMessage="1" prompt="作業時間が15分未満かつばく露基準値が最大許容濃度またはTLV-C以外を採用している場合には、測定値（時間内平均値）×作業時間/15" sqref="I30:J30"/>
  </dataValidations>
  <pageMargins left="0.7" right="0.7" top="0.75" bottom="0.75" header="0.3" footer="0.3"/>
  <pageSetup paperSize="9" scale="92" orientation="portrait" r:id="rId1"/>
  <extLst>
    <ext xmlns:x14="http://schemas.microsoft.com/office/spreadsheetml/2009/9/main" uri="{78C0D931-6437-407d-A8EE-F0AAD7539E65}">
      <x14:conditionalFormattings>
        <x14:conditionalFormatting xmlns:xm="http://schemas.microsoft.com/office/excel/2006/main">
          <x14:cfRule type="containsText" priority="1" operator="containsText" id="{D04DDE97-4B6D-4B38-8D67-B442967923D5}">
            <xm:f>NOT(ISERROR(SEARCH(選択肢!$U$4,I37)))</xm:f>
            <xm:f>選択肢!$U$4</xm:f>
            <x14:dxf>
              <font>
                <b val="0"/>
                <i/>
                <color theme="0" tint="-0.499984740745262"/>
              </font>
            </x14:dxf>
          </x14:cfRule>
          <xm:sqref>I37:L37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選択肢!$Q$3:$Q$7</xm:f>
          </x14:formula1>
          <xm:sqref>L14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9" tint="0.79998168889431442"/>
  </sheetPr>
  <dimension ref="A1:M323"/>
  <sheetViews>
    <sheetView zoomScaleNormal="100" zoomScaleSheetLayoutView="100" workbookViewId="0">
      <selection activeCell="G30" sqref="G30"/>
    </sheetView>
  </sheetViews>
  <sheetFormatPr defaultRowHeight="13.5" x14ac:dyDescent="0.15"/>
  <cols>
    <col min="1" max="1" width="5.625" style="115" customWidth="1"/>
    <col min="2" max="2" width="9" style="116" customWidth="1"/>
    <col min="3" max="3" width="9.5" style="116" bestFit="1" customWidth="1"/>
    <col min="4" max="4" width="13.5" style="116" customWidth="1"/>
    <col min="5" max="6" width="14.625" style="116" customWidth="1"/>
    <col min="7" max="8" width="8.875" style="116" customWidth="1"/>
    <col min="9" max="9" width="8.875" style="117" customWidth="1"/>
    <col min="10" max="10" width="13" style="116" bestFit="1" customWidth="1"/>
    <col min="11" max="11" width="13.5" style="116" customWidth="1"/>
    <col min="12" max="12" width="27.375" style="105" customWidth="1"/>
    <col min="13" max="13" width="26.25" style="105" customWidth="1"/>
    <col min="14" max="16384" width="9" style="54"/>
  </cols>
  <sheetData>
    <row r="1" spans="1:13" s="56" customFormat="1" x14ac:dyDescent="0.15">
      <c r="A1" s="287" t="s">
        <v>168</v>
      </c>
      <c r="B1" s="287" t="s">
        <v>146</v>
      </c>
      <c r="C1" s="287" t="s">
        <v>147</v>
      </c>
      <c r="D1" s="287" t="s">
        <v>33</v>
      </c>
      <c r="E1" s="287" t="s">
        <v>149</v>
      </c>
      <c r="F1" s="287" t="s">
        <v>183</v>
      </c>
      <c r="G1" s="287" t="s">
        <v>180</v>
      </c>
      <c r="H1" s="289" t="s">
        <v>203</v>
      </c>
      <c r="I1" s="289" t="s">
        <v>182</v>
      </c>
      <c r="J1" s="287" t="s">
        <v>148</v>
      </c>
      <c r="K1" s="287"/>
      <c r="L1" s="288" t="s">
        <v>150</v>
      </c>
      <c r="M1" s="288" t="s">
        <v>161</v>
      </c>
    </row>
    <row r="2" spans="1:13" s="56" customFormat="1" ht="27" x14ac:dyDescent="0.15">
      <c r="A2" s="287"/>
      <c r="B2" s="287"/>
      <c r="C2" s="287"/>
      <c r="D2" s="287"/>
      <c r="E2" s="287"/>
      <c r="F2" s="287"/>
      <c r="G2" s="287"/>
      <c r="H2" s="289"/>
      <c r="I2" s="289"/>
      <c r="J2" s="118" t="s">
        <v>31</v>
      </c>
      <c r="K2" s="118" t="s">
        <v>247</v>
      </c>
      <c r="L2" s="288"/>
      <c r="M2" s="288"/>
    </row>
    <row r="3" spans="1:13" x14ac:dyDescent="0.15">
      <c r="A3" s="113">
        <v>1</v>
      </c>
      <c r="B3" s="113" t="str">
        <f ca="1">IFERROR(INDIRECT("No."&amp;$A3&amp;"!"&amp;"B6")&amp;"","")</f>
        <v/>
      </c>
      <c r="C3" s="113" t="str">
        <f ca="1">IFERROR(INDIRECT("No."&amp;$A3&amp;"!"&amp;"B7")&amp;"","")</f>
        <v/>
      </c>
      <c r="D3" s="113" t="str">
        <f t="shared" ref="D3:D34" ca="1" si="0">IFERROR(INDIRECT("No."&amp;$A3&amp;"!"&amp;"I5")&amp;"","")</f>
        <v/>
      </c>
      <c r="E3" s="113" t="str">
        <f ca="1">IFERROR(INDIRECT("No."&amp;$A3&amp;"!"&amp;"I11")&amp;"","")</f>
        <v/>
      </c>
      <c r="F3" s="113" t="str">
        <f ca="1">IFERROR(INDIRECT("No."&amp;$A3&amp;"!"&amp;"I9")&amp;"","")</f>
        <v/>
      </c>
      <c r="G3" s="113" t="str">
        <f ca="1">IFERROR(INDIRECT("No."&amp;$A3&amp;"!"&amp;"C36"),"")</f>
        <v/>
      </c>
      <c r="H3" s="114" t="str">
        <f ca="1">IFERROR(INDIRECT("No."&amp;$A3&amp;"!"&amp;"I32"),"")</f>
        <v/>
      </c>
      <c r="I3" s="114" t="str">
        <f ca="1">IFERROR(INDIRECT("No."&amp;$A3&amp;"!"&amp;"I33"),"")</f>
        <v/>
      </c>
      <c r="J3" s="113" t="str">
        <f ca="1">IFERROR(INDIRECT("No."&amp;$A3&amp;"!"&amp;"I34")&amp;"","")</f>
        <v/>
      </c>
      <c r="K3" s="113" t="str">
        <f ca="1">IFERROR(IF(INDIRECT("No."&amp;$A3&amp;"!"&amp;"I37")="皮膚や眼に有害な影響","有",""),"")</f>
        <v/>
      </c>
      <c r="L3" s="103"/>
      <c r="M3" s="104"/>
    </row>
    <row r="4" spans="1:13" x14ac:dyDescent="0.15">
      <c r="A4" s="113">
        <v>2</v>
      </c>
      <c r="B4" s="113" t="str">
        <f t="shared" ref="B4:B52" ca="1" si="1">IFERROR(INDIRECT("No."&amp;$A4&amp;"!"&amp;"B6")&amp;"","")</f>
        <v/>
      </c>
      <c r="C4" s="113" t="str">
        <f t="shared" ref="C4:C52" ca="1" si="2">IFERROR(INDIRECT("No."&amp;$A4&amp;"!"&amp;"B7")&amp;"","")</f>
        <v/>
      </c>
      <c r="D4" s="113" t="str">
        <f t="shared" ca="1" si="0"/>
        <v/>
      </c>
      <c r="E4" s="113" t="str">
        <f t="shared" ref="E4:E52" ca="1" si="3">IFERROR(INDIRECT("No."&amp;$A4&amp;"!"&amp;"I11")&amp;"","")</f>
        <v/>
      </c>
      <c r="F4" s="113" t="str">
        <f t="shared" ref="F4:F52" ca="1" si="4">IFERROR(INDIRECT("No."&amp;$A4&amp;"!"&amp;"I9")&amp;"","")</f>
        <v/>
      </c>
      <c r="G4" s="113" t="str">
        <f t="shared" ref="G4:G52" ca="1" si="5">IFERROR(INDIRECT("No."&amp;$A4&amp;"!"&amp;"C36"),"")</f>
        <v/>
      </c>
      <c r="H4" s="114" t="str">
        <f t="shared" ref="H4:H52" ca="1" si="6">IFERROR(INDIRECT("No."&amp;$A4&amp;"!"&amp;"I32"),"")</f>
        <v/>
      </c>
      <c r="I4" s="114" t="str">
        <f t="shared" ref="I4:I52" ca="1" si="7">IFERROR(INDIRECT("No."&amp;$A4&amp;"!"&amp;"I33"),"")</f>
        <v/>
      </c>
      <c r="J4" s="113" t="str">
        <f t="shared" ref="J4:J52" ca="1" si="8">IFERROR(INDIRECT("No."&amp;$A4&amp;"!"&amp;"I34")&amp;"","")</f>
        <v/>
      </c>
      <c r="K4" s="113" t="str">
        <f ca="1">IFERROR(IF(INDIRECT("No."&amp;$A4&amp;"!"&amp;"I37")="皮膚や眼に有害な影響","有",""),"")</f>
        <v/>
      </c>
      <c r="L4" s="103"/>
      <c r="M4" s="104"/>
    </row>
    <row r="5" spans="1:13" x14ac:dyDescent="0.15">
      <c r="A5" s="113">
        <v>3</v>
      </c>
      <c r="B5" s="113" t="str">
        <f t="shared" ca="1" si="1"/>
        <v/>
      </c>
      <c r="C5" s="113" t="str">
        <f t="shared" ca="1" si="2"/>
        <v/>
      </c>
      <c r="D5" s="113" t="str">
        <f t="shared" ca="1" si="0"/>
        <v/>
      </c>
      <c r="E5" s="113" t="str">
        <f t="shared" ca="1" si="3"/>
        <v/>
      </c>
      <c r="F5" s="113" t="str">
        <f t="shared" ca="1" si="4"/>
        <v/>
      </c>
      <c r="G5" s="113" t="str">
        <f t="shared" ca="1" si="5"/>
        <v/>
      </c>
      <c r="H5" s="114" t="str">
        <f t="shared" ca="1" si="6"/>
        <v/>
      </c>
      <c r="I5" s="114" t="str">
        <f t="shared" ca="1" si="7"/>
        <v/>
      </c>
      <c r="J5" s="113" t="str">
        <f t="shared" ca="1" si="8"/>
        <v/>
      </c>
      <c r="K5" s="113" t="str">
        <f t="shared" ref="K5:K52" ca="1" si="9">IFERROR(IF(INDIRECT("No."&amp;$A5&amp;"!"&amp;"I37")="皮膚や眼に有害な影響","有",""),"")</f>
        <v/>
      </c>
      <c r="L5" s="103"/>
      <c r="M5" s="104"/>
    </row>
    <row r="6" spans="1:13" x14ac:dyDescent="0.15">
      <c r="A6" s="113">
        <v>4</v>
      </c>
      <c r="B6" s="113" t="str">
        <f t="shared" ca="1" si="1"/>
        <v/>
      </c>
      <c r="C6" s="113" t="str">
        <f t="shared" ca="1" si="2"/>
        <v/>
      </c>
      <c r="D6" s="113" t="str">
        <f t="shared" ca="1" si="0"/>
        <v/>
      </c>
      <c r="E6" s="113" t="str">
        <f t="shared" ca="1" si="3"/>
        <v/>
      </c>
      <c r="F6" s="113" t="str">
        <f t="shared" ca="1" si="4"/>
        <v/>
      </c>
      <c r="G6" s="113" t="str">
        <f t="shared" ca="1" si="5"/>
        <v/>
      </c>
      <c r="H6" s="114" t="str">
        <f t="shared" ca="1" si="6"/>
        <v/>
      </c>
      <c r="I6" s="114" t="str">
        <f t="shared" ca="1" si="7"/>
        <v/>
      </c>
      <c r="J6" s="113" t="str">
        <f t="shared" ca="1" si="8"/>
        <v/>
      </c>
      <c r="K6" s="113" t="str">
        <f t="shared" ca="1" si="9"/>
        <v/>
      </c>
      <c r="L6" s="103"/>
      <c r="M6" s="104"/>
    </row>
    <row r="7" spans="1:13" x14ac:dyDescent="0.15">
      <c r="A7" s="113">
        <v>5</v>
      </c>
      <c r="B7" s="113" t="str">
        <f t="shared" ca="1" si="1"/>
        <v/>
      </c>
      <c r="C7" s="113" t="str">
        <f t="shared" ca="1" si="2"/>
        <v/>
      </c>
      <c r="D7" s="113" t="str">
        <f t="shared" ca="1" si="0"/>
        <v/>
      </c>
      <c r="E7" s="113" t="str">
        <f t="shared" ca="1" si="3"/>
        <v/>
      </c>
      <c r="F7" s="113" t="str">
        <f t="shared" ca="1" si="4"/>
        <v/>
      </c>
      <c r="G7" s="113" t="str">
        <f t="shared" ca="1" si="5"/>
        <v/>
      </c>
      <c r="H7" s="114" t="str">
        <f t="shared" ca="1" si="6"/>
        <v/>
      </c>
      <c r="I7" s="114" t="str">
        <f t="shared" ca="1" si="7"/>
        <v/>
      </c>
      <c r="J7" s="113" t="str">
        <f t="shared" ca="1" si="8"/>
        <v/>
      </c>
      <c r="K7" s="113" t="str">
        <f t="shared" ca="1" si="9"/>
        <v/>
      </c>
      <c r="L7" s="103"/>
      <c r="M7" s="104"/>
    </row>
    <row r="8" spans="1:13" x14ac:dyDescent="0.15">
      <c r="A8" s="113">
        <v>6</v>
      </c>
      <c r="B8" s="113" t="str">
        <f t="shared" ca="1" si="1"/>
        <v/>
      </c>
      <c r="C8" s="113" t="str">
        <f t="shared" ca="1" si="2"/>
        <v/>
      </c>
      <c r="D8" s="113" t="str">
        <f t="shared" ca="1" si="0"/>
        <v/>
      </c>
      <c r="E8" s="113" t="str">
        <f t="shared" ca="1" si="3"/>
        <v/>
      </c>
      <c r="F8" s="113" t="str">
        <f t="shared" ca="1" si="4"/>
        <v/>
      </c>
      <c r="G8" s="113" t="str">
        <f t="shared" ca="1" si="5"/>
        <v/>
      </c>
      <c r="H8" s="114" t="str">
        <f t="shared" ca="1" si="6"/>
        <v/>
      </c>
      <c r="I8" s="114" t="str">
        <f t="shared" ca="1" si="7"/>
        <v/>
      </c>
      <c r="J8" s="113" t="str">
        <f t="shared" ca="1" si="8"/>
        <v/>
      </c>
      <c r="K8" s="113" t="str">
        <f t="shared" ca="1" si="9"/>
        <v/>
      </c>
      <c r="L8" s="103"/>
      <c r="M8" s="104"/>
    </row>
    <row r="9" spans="1:13" x14ac:dyDescent="0.15">
      <c r="A9" s="113">
        <v>7</v>
      </c>
      <c r="B9" s="113" t="str">
        <f t="shared" ca="1" si="1"/>
        <v/>
      </c>
      <c r="C9" s="113" t="str">
        <f t="shared" ca="1" si="2"/>
        <v/>
      </c>
      <c r="D9" s="113" t="str">
        <f t="shared" ca="1" si="0"/>
        <v/>
      </c>
      <c r="E9" s="113" t="str">
        <f t="shared" ca="1" si="3"/>
        <v/>
      </c>
      <c r="F9" s="113" t="str">
        <f t="shared" ca="1" si="4"/>
        <v/>
      </c>
      <c r="G9" s="113" t="str">
        <f t="shared" ca="1" si="5"/>
        <v/>
      </c>
      <c r="H9" s="114" t="str">
        <f t="shared" ca="1" si="6"/>
        <v/>
      </c>
      <c r="I9" s="114" t="str">
        <f t="shared" ca="1" si="7"/>
        <v/>
      </c>
      <c r="J9" s="113" t="str">
        <f t="shared" ca="1" si="8"/>
        <v/>
      </c>
      <c r="K9" s="113" t="str">
        <f t="shared" ca="1" si="9"/>
        <v/>
      </c>
      <c r="L9" s="103"/>
      <c r="M9" s="104"/>
    </row>
    <row r="10" spans="1:13" x14ac:dyDescent="0.15">
      <c r="A10" s="113">
        <v>8</v>
      </c>
      <c r="B10" s="113" t="str">
        <f t="shared" ca="1" si="1"/>
        <v/>
      </c>
      <c r="C10" s="113" t="str">
        <f t="shared" ca="1" si="2"/>
        <v/>
      </c>
      <c r="D10" s="113" t="str">
        <f t="shared" ca="1" si="0"/>
        <v/>
      </c>
      <c r="E10" s="113" t="str">
        <f t="shared" ca="1" si="3"/>
        <v/>
      </c>
      <c r="F10" s="113" t="str">
        <f t="shared" ca="1" si="4"/>
        <v/>
      </c>
      <c r="G10" s="113" t="str">
        <f t="shared" ca="1" si="5"/>
        <v/>
      </c>
      <c r="H10" s="114" t="str">
        <f t="shared" ca="1" si="6"/>
        <v/>
      </c>
      <c r="I10" s="114" t="str">
        <f t="shared" ca="1" si="7"/>
        <v/>
      </c>
      <c r="J10" s="113" t="str">
        <f t="shared" ca="1" si="8"/>
        <v/>
      </c>
      <c r="K10" s="113" t="str">
        <f t="shared" ca="1" si="9"/>
        <v/>
      </c>
      <c r="L10" s="103"/>
      <c r="M10" s="104"/>
    </row>
    <row r="11" spans="1:13" x14ac:dyDescent="0.15">
      <c r="A11" s="113">
        <v>9</v>
      </c>
      <c r="B11" s="113" t="str">
        <f t="shared" ca="1" si="1"/>
        <v/>
      </c>
      <c r="C11" s="113" t="str">
        <f t="shared" ca="1" si="2"/>
        <v/>
      </c>
      <c r="D11" s="113" t="str">
        <f t="shared" ca="1" si="0"/>
        <v/>
      </c>
      <c r="E11" s="113" t="str">
        <f t="shared" ca="1" si="3"/>
        <v/>
      </c>
      <c r="F11" s="113" t="str">
        <f t="shared" ca="1" si="4"/>
        <v/>
      </c>
      <c r="G11" s="113" t="str">
        <f t="shared" ca="1" si="5"/>
        <v/>
      </c>
      <c r="H11" s="114" t="str">
        <f t="shared" ca="1" si="6"/>
        <v/>
      </c>
      <c r="I11" s="114" t="str">
        <f t="shared" ca="1" si="7"/>
        <v/>
      </c>
      <c r="J11" s="113" t="str">
        <f t="shared" ca="1" si="8"/>
        <v/>
      </c>
      <c r="K11" s="113" t="str">
        <f t="shared" ca="1" si="9"/>
        <v/>
      </c>
      <c r="L11" s="103"/>
      <c r="M11" s="104"/>
    </row>
    <row r="12" spans="1:13" x14ac:dyDescent="0.15">
      <c r="A12" s="113">
        <v>10</v>
      </c>
      <c r="B12" s="113" t="str">
        <f t="shared" ca="1" si="1"/>
        <v/>
      </c>
      <c r="C12" s="113" t="str">
        <f t="shared" ca="1" si="2"/>
        <v/>
      </c>
      <c r="D12" s="113" t="str">
        <f t="shared" ca="1" si="0"/>
        <v/>
      </c>
      <c r="E12" s="113" t="str">
        <f t="shared" ca="1" si="3"/>
        <v/>
      </c>
      <c r="F12" s="113" t="str">
        <f t="shared" ca="1" si="4"/>
        <v/>
      </c>
      <c r="G12" s="113" t="str">
        <f t="shared" ca="1" si="5"/>
        <v/>
      </c>
      <c r="H12" s="114" t="str">
        <f t="shared" ca="1" si="6"/>
        <v/>
      </c>
      <c r="I12" s="114" t="str">
        <f t="shared" ca="1" si="7"/>
        <v/>
      </c>
      <c r="J12" s="113" t="str">
        <f t="shared" ca="1" si="8"/>
        <v/>
      </c>
      <c r="K12" s="113" t="str">
        <f t="shared" ca="1" si="9"/>
        <v/>
      </c>
      <c r="L12" s="103"/>
      <c r="M12" s="104"/>
    </row>
    <row r="13" spans="1:13" x14ac:dyDescent="0.15">
      <c r="A13" s="113">
        <v>11</v>
      </c>
      <c r="B13" s="113" t="str">
        <f t="shared" ca="1" si="1"/>
        <v/>
      </c>
      <c r="C13" s="113" t="str">
        <f t="shared" ca="1" si="2"/>
        <v/>
      </c>
      <c r="D13" s="113" t="str">
        <f t="shared" ca="1" si="0"/>
        <v/>
      </c>
      <c r="E13" s="113" t="str">
        <f t="shared" ca="1" si="3"/>
        <v/>
      </c>
      <c r="F13" s="113" t="str">
        <f t="shared" ca="1" si="4"/>
        <v/>
      </c>
      <c r="G13" s="113" t="str">
        <f t="shared" ca="1" si="5"/>
        <v/>
      </c>
      <c r="H13" s="114" t="str">
        <f t="shared" ca="1" si="6"/>
        <v/>
      </c>
      <c r="I13" s="114" t="str">
        <f t="shared" ca="1" si="7"/>
        <v/>
      </c>
      <c r="J13" s="113" t="str">
        <f t="shared" ca="1" si="8"/>
        <v/>
      </c>
      <c r="K13" s="113" t="str">
        <f t="shared" ca="1" si="9"/>
        <v/>
      </c>
      <c r="L13" s="103"/>
      <c r="M13" s="104"/>
    </row>
    <row r="14" spans="1:13" x14ac:dyDescent="0.15">
      <c r="A14" s="113">
        <v>12</v>
      </c>
      <c r="B14" s="113" t="str">
        <f t="shared" ca="1" si="1"/>
        <v/>
      </c>
      <c r="C14" s="113" t="str">
        <f t="shared" ca="1" si="2"/>
        <v/>
      </c>
      <c r="D14" s="113" t="str">
        <f t="shared" ca="1" si="0"/>
        <v/>
      </c>
      <c r="E14" s="113" t="str">
        <f t="shared" ca="1" si="3"/>
        <v/>
      </c>
      <c r="F14" s="113" t="str">
        <f t="shared" ca="1" si="4"/>
        <v/>
      </c>
      <c r="G14" s="113" t="str">
        <f t="shared" ca="1" si="5"/>
        <v/>
      </c>
      <c r="H14" s="114" t="str">
        <f t="shared" ca="1" si="6"/>
        <v/>
      </c>
      <c r="I14" s="114" t="str">
        <f t="shared" ca="1" si="7"/>
        <v/>
      </c>
      <c r="J14" s="113" t="str">
        <f t="shared" ca="1" si="8"/>
        <v/>
      </c>
      <c r="K14" s="113" t="str">
        <f t="shared" ca="1" si="9"/>
        <v/>
      </c>
      <c r="L14" s="103"/>
      <c r="M14" s="104"/>
    </row>
    <row r="15" spans="1:13" x14ac:dyDescent="0.15">
      <c r="A15" s="113">
        <v>13</v>
      </c>
      <c r="B15" s="113" t="str">
        <f t="shared" ca="1" si="1"/>
        <v/>
      </c>
      <c r="C15" s="113" t="str">
        <f t="shared" ca="1" si="2"/>
        <v/>
      </c>
      <c r="D15" s="113" t="str">
        <f t="shared" ca="1" si="0"/>
        <v/>
      </c>
      <c r="E15" s="113" t="str">
        <f t="shared" ca="1" si="3"/>
        <v/>
      </c>
      <c r="F15" s="113" t="str">
        <f t="shared" ca="1" si="4"/>
        <v/>
      </c>
      <c r="G15" s="113" t="str">
        <f t="shared" ca="1" si="5"/>
        <v/>
      </c>
      <c r="H15" s="114" t="str">
        <f t="shared" ca="1" si="6"/>
        <v/>
      </c>
      <c r="I15" s="114" t="str">
        <f t="shared" ca="1" si="7"/>
        <v/>
      </c>
      <c r="J15" s="113" t="str">
        <f t="shared" ca="1" si="8"/>
        <v/>
      </c>
      <c r="K15" s="113" t="str">
        <f t="shared" ca="1" si="9"/>
        <v/>
      </c>
      <c r="L15" s="103"/>
      <c r="M15" s="104"/>
    </row>
    <row r="16" spans="1:13" x14ac:dyDescent="0.15">
      <c r="A16" s="113">
        <v>14</v>
      </c>
      <c r="B16" s="113" t="str">
        <f t="shared" ca="1" si="1"/>
        <v/>
      </c>
      <c r="C16" s="113" t="str">
        <f t="shared" ca="1" si="2"/>
        <v/>
      </c>
      <c r="D16" s="113" t="str">
        <f t="shared" ca="1" si="0"/>
        <v/>
      </c>
      <c r="E16" s="113" t="str">
        <f t="shared" ca="1" si="3"/>
        <v/>
      </c>
      <c r="F16" s="113" t="str">
        <f t="shared" ca="1" si="4"/>
        <v/>
      </c>
      <c r="G16" s="113" t="str">
        <f t="shared" ca="1" si="5"/>
        <v/>
      </c>
      <c r="H16" s="114" t="str">
        <f t="shared" ca="1" si="6"/>
        <v/>
      </c>
      <c r="I16" s="114" t="str">
        <f t="shared" ca="1" si="7"/>
        <v/>
      </c>
      <c r="J16" s="113" t="str">
        <f t="shared" ca="1" si="8"/>
        <v/>
      </c>
      <c r="K16" s="113" t="str">
        <f t="shared" ca="1" si="9"/>
        <v/>
      </c>
      <c r="L16" s="103"/>
      <c r="M16" s="104"/>
    </row>
    <row r="17" spans="1:13" x14ac:dyDescent="0.15">
      <c r="A17" s="113">
        <v>15</v>
      </c>
      <c r="B17" s="113" t="str">
        <f t="shared" ca="1" si="1"/>
        <v/>
      </c>
      <c r="C17" s="113" t="str">
        <f t="shared" ca="1" si="2"/>
        <v/>
      </c>
      <c r="D17" s="113" t="str">
        <f t="shared" ca="1" si="0"/>
        <v/>
      </c>
      <c r="E17" s="113" t="str">
        <f t="shared" ca="1" si="3"/>
        <v/>
      </c>
      <c r="F17" s="113" t="str">
        <f t="shared" ca="1" si="4"/>
        <v/>
      </c>
      <c r="G17" s="113" t="str">
        <f t="shared" ca="1" si="5"/>
        <v/>
      </c>
      <c r="H17" s="114" t="str">
        <f t="shared" ca="1" si="6"/>
        <v/>
      </c>
      <c r="I17" s="114" t="str">
        <f t="shared" ca="1" si="7"/>
        <v/>
      </c>
      <c r="J17" s="113" t="str">
        <f t="shared" ca="1" si="8"/>
        <v/>
      </c>
      <c r="K17" s="113" t="str">
        <f t="shared" ca="1" si="9"/>
        <v/>
      </c>
      <c r="L17" s="103"/>
      <c r="M17" s="104"/>
    </row>
    <row r="18" spans="1:13" x14ac:dyDescent="0.15">
      <c r="A18" s="113">
        <v>16</v>
      </c>
      <c r="B18" s="113" t="str">
        <f t="shared" ca="1" si="1"/>
        <v/>
      </c>
      <c r="C18" s="113" t="str">
        <f t="shared" ca="1" si="2"/>
        <v/>
      </c>
      <c r="D18" s="113" t="str">
        <f t="shared" ca="1" si="0"/>
        <v/>
      </c>
      <c r="E18" s="113" t="str">
        <f t="shared" ca="1" si="3"/>
        <v/>
      </c>
      <c r="F18" s="113" t="str">
        <f t="shared" ca="1" si="4"/>
        <v/>
      </c>
      <c r="G18" s="113" t="str">
        <f t="shared" ca="1" si="5"/>
        <v/>
      </c>
      <c r="H18" s="114" t="str">
        <f t="shared" ca="1" si="6"/>
        <v/>
      </c>
      <c r="I18" s="114" t="str">
        <f t="shared" ca="1" si="7"/>
        <v/>
      </c>
      <c r="J18" s="113" t="str">
        <f t="shared" ca="1" si="8"/>
        <v/>
      </c>
      <c r="K18" s="113" t="str">
        <f t="shared" ca="1" si="9"/>
        <v/>
      </c>
      <c r="L18" s="103"/>
      <c r="M18" s="104"/>
    </row>
    <row r="19" spans="1:13" x14ac:dyDescent="0.15">
      <c r="A19" s="113">
        <v>17</v>
      </c>
      <c r="B19" s="113" t="str">
        <f t="shared" ca="1" si="1"/>
        <v/>
      </c>
      <c r="C19" s="113" t="str">
        <f t="shared" ca="1" si="2"/>
        <v/>
      </c>
      <c r="D19" s="113" t="str">
        <f t="shared" ca="1" si="0"/>
        <v/>
      </c>
      <c r="E19" s="113" t="str">
        <f t="shared" ca="1" si="3"/>
        <v/>
      </c>
      <c r="F19" s="113" t="str">
        <f t="shared" ca="1" si="4"/>
        <v/>
      </c>
      <c r="G19" s="113" t="str">
        <f t="shared" ca="1" si="5"/>
        <v/>
      </c>
      <c r="H19" s="114" t="str">
        <f t="shared" ca="1" si="6"/>
        <v/>
      </c>
      <c r="I19" s="114" t="str">
        <f t="shared" ca="1" si="7"/>
        <v/>
      </c>
      <c r="J19" s="113" t="str">
        <f t="shared" ca="1" si="8"/>
        <v/>
      </c>
      <c r="K19" s="113" t="str">
        <f t="shared" ca="1" si="9"/>
        <v/>
      </c>
      <c r="L19" s="103"/>
      <c r="M19" s="104"/>
    </row>
    <row r="20" spans="1:13" x14ac:dyDescent="0.15">
      <c r="A20" s="113">
        <v>18</v>
      </c>
      <c r="B20" s="113" t="str">
        <f t="shared" ca="1" si="1"/>
        <v/>
      </c>
      <c r="C20" s="113" t="str">
        <f t="shared" ca="1" si="2"/>
        <v/>
      </c>
      <c r="D20" s="113" t="str">
        <f t="shared" ca="1" si="0"/>
        <v/>
      </c>
      <c r="E20" s="113" t="str">
        <f t="shared" ca="1" si="3"/>
        <v/>
      </c>
      <c r="F20" s="113" t="str">
        <f t="shared" ca="1" si="4"/>
        <v/>
      </c>
      <c r="G20" s="113" t="str">
        <f t="shared" ca="1" si="5"/>
        <v/>
      </c>
      <c r="H20" s="114" t="str">
        <f t="shared" ca="1" si="6"/>
        <v/>
      </c>
      <c r="I20" s="114" t="str">
        <f t="shared" ca="1" si="7"/>
        <v/>
      </c>
      <c r="J20" s="113" t="str">
        <f t="shared" ca="1" si="8"/>
        <v/>
      </c>
      <c r="K20" s="113" t="str">
        <f t="shared" ca="1" si="9"/>
        <v/>
      </c>
      <c r="L20" s="103"/>
      <c r="M20" s="104"/>
    </row>
    <row r="21" spans="1:13" x14ac:dyDescent="0.15">
      <c r="A21" s="113">
        <v>19</v>
      </c>
      <c r="B21" s="113" t="str">
        <f t="shared" ca="1" si="1"/>
        <v/>
      </c>
      <c r="C21" s="113" t="str">
        <f t="shared" ca="1" si="2"/>
        <v/>
      </c>
      <c r="D21" s="113" t="str">
        <f t="shared" ca="1" si="0"/>
        <v/>
      </c>
      <c r="E21" s="113" t="str">
        <f t="shared" ca="1" si="3"/>
        <v/>
      </c>
      <c r="F21" s="113" t="str">
        <f t="shared" ca="1" si="4"/>
        <v/>
      </c>
      <c r="G21" s="113" t="str">
        <f t="shared" ca="1" si="5"/>
        <v/>
      </c>
      <c r="H21" s="114" t="str">
        <f t="shared" ca="1" si="6"/>
        <v/>
      </c>
      <c r="I21" s="114" t="str">
        <f t="shared" ca="1" si="7"/>
        <v/>
      </c>
      <c r="J21" s="113" t="str">
        <f t="shared" ca="1" si="8"/>
        <v/>
      </c>
      <c r="K21" s="113" t="str">
        <f t="shared" ca="1" si="9"/>
        <v/>
      </c>
      <c r="L21" s="103"/>
      <c r="M21" s="104"/>
    </row>
    <row r="22" spans="1:13" x14ac:dyDescent="0.15">
      <c r="A22" s="113">
        <v>20</v>
      </c>
      <c r="B22" s="113" t="str">
        <f t="shared" ca="1" si="1"/>
        <v/>
      </c>
      <c r="C22" s="113" t="str">
        <f t="shared" ca="1" si="2"/>
        <v/>
      </c>
      <c r="D22" s="113" t="str">
        <f t="shared" ca="1" si="0"/>
        <v/>
      </c>
      <c r="E22" s="113" t="str">
        <f t="shared" ca="1" si="3"/>
        <v/>
      </c>
      <c r="F22" s="113" t="str">
        <f t="shared" ca="1" si="4"/>
        <v/>
      </c>
      <c r="G22" s="113" t="str">
        <f t="shared" ca="1" si="5"/>
        <v/>
      </c>
      <c r="H22" s="114" t="str">
        <f t="shared" ca="1" si="6"/>
        <v/>
      </c>
      <c r="I22" s="114" t="str">
        <f t="shared" ca="1" si="7"/>
        <v/>
      </c>
      <c r="J22" s="113" t="str">
        <f t="shared" ca="1" si="8"/>
        <v/>
      </c>
      <c r="K22" s="113" t="str">
        <f t="shared" ca="1" si="9"/>
        <v/>
      </c>
      <c r="L22" s="103"/>
      <c r="M22" s="104"/>
    </row>
    <row r="23" spans="1:13" x14ac:dyDescent="0.15">
      <c r="A23" s="113">
        <v>21</v>
      </c>
      <c r="B23" s="113" t="str">
        <f t="shared" ca="1" si="1"/>
        <v/>
      </c>
      <c r="C23" s="113" t="str">
        <f t="shared" ca="1" si="2"/>
        <v/>
      </c>
      <c r="D23" s="113" t="str">
        <f t="shared" ca="1" si="0"/>
        <v/>
      </c>
      <c r="E23" s="113" t="str">
        <f t="shared" ca="1" si="3"/>
        <v/>
      </c>
      <c r="F23" s="113" t="str">
        <f t="shared" ca="1" si="4"/>
        <v/>
      </c>
      <c r="G23" s="113" t="str">
        <f t="shared" ca="1" si="5"/>
        <v/>
      </c>
      <c r="H23" s="114" t="str">
        <f t="shared" ca="1" si="6"/>
        <v/>
      </c>
      <c r="I23" s="114" t="str">
        <f t="shared" ca="1" si="7"/>
        <v/>
      </c>
      <c r="J23" s="113" t="str">
        <f t="shared" ca="1" si="8"/>
        <v/>
      </c>
      <c r="K23" s="113" t="str">
        <f t="shared" ca="1" si="9"/>
        <v/>
      </c>
      <c r="L23" s="103"/>
      <c r="M23" s="104"/>
    </row>
    <row r="24" spans="1:13" x14ac:dyDescent="0.15">
      <c r="A24" s="113">
        <v>22</v>
      </c>
      <c r="B24" s="113" t="str">
        <f t="shared" ca="1" si="1"/>
        <v/>
      </c>
      <c r="C24" s="113" t="str">
        <f t="shared" ca="1" si="2"/>
        <v/>
      </c>
      <c r="D24" s="113" t="str">
        <f t="shared" ca="1" si="0"/>
        <v/>
      </c>
      <c r="E24" s="113" t="str">
        <f t="shared" ca="1" si="3"/>
        <v/>
      </c>
      <c r="F24" s="113" t="str">
        <f t="shared" ca="1" si="4"/>
        <v/>
      </c>
      <c r="G24" s="113" t="str">
        <f t="shared" ca="1" si="5"/>
        <v/>
      </c>
      <c r="H24" s="114" t="str">
        <f t="shared" ca="1" si="6"/>
        <v/>
      </c>
      <c r="I24" s="114" t="str">
        <f t="shared" ca="1" si="7"/>
        <v/>
      </c>
      <c r="J24" s="113" t="str">
        <f t="shared" ca="1" si="8"/>
        <v/>
      </c>
      <c r="K24" s="113" t="str">
        <f t="shared" ca="1" si="9"/>
        <v/>
      </c>
      <c r="L24" s="103"/>
      <c r="M24" s="104"/>
    </row>
    <row r="25" spans="1:13" x14ac:dyDescent="0.15">
      <c r="A25" s="113">
        <v>23</v>
      </c>
      <c r="B25" s="113" t="str">
        <f t="shared" ca="1" si="1"/>
        <v/>
      </c>
      <c r="C25" s="113" t="str">
        <f t="shared" ca="1" si="2"/>
        <v/>
      </c>
      <c r="D25" s="113" t="str">
        <f t="shared" ca="1" si="0"/>
        <v/>
      </c>
      <c r="E25" s="113" t="str">
        <f t="shared" ca="1" si="3"/>
        <v/>
      </c>
      <c r="F25" s="113" t="str">
        <f t="shared" ca="1" si="4"/>
        <v/>
      </c>
      <c r="G25" s="113" t="str">
        <f t="shared" ca="1" si="5"/>
        <v/>
      </c>
      <c r="H25" s="114" t="str">
        <f t="shared" ca="1" si="6"/>
        <v/>
      </c>
      <c r="I25" s="114" t="str">
        <f t="shared" ca="1" si="7"/>
        <v/>
      </c>
      <c r="J25" s="113" t="str">
        <f t="shared" ca="1" si="8"/>
        <v/>
      </c>
      <c r="K25" s="113" t="str">
        <f t="shared" ca="1" si="9"/>
        <v/>
      </c>
      <c r="L25" s="103"/>
      <c r="M25" s="104"/>
    </row>
    <row r="26" spans="1:13" x14ac:dyDescent="0.15">
      <c r="A26" s="113">
        <v>24</v>
      </c>
      <c r="B26" s="113" t="str">
        <f t="shared" ca="1" si="1"/>
        <v/>
      </c>
      <c r="C26" s="113" t="str">
        <f t="shared" ca="1" si="2"/>
        <v/>
      </c>
      <c r="D26" s="113" t="str">
        <f t="shared" ca="1" si="0"/>
        <v/>
      </c>
      <c r="E26" s="113" t="str">
        <f t="shared" ca="1" si="3"/>
        <v/>
      </c>
      <c r="F26" s="113" t="str">
        <f t="shared" ca="1" si="4"/>
        <v/>
      </c>
      <c r="G26" s="113" t="str">
        <f t="shared" ca="1" si="5"/>
        <v/>
      </c>
      <c r="H26" s="114" t="str">
        <f t="shared" ca="1" si="6"/>
        <v/>
      </c>
      <c r="I26" s="114" t="str">
        <f t="shared" ca="1" si="7"/>
        <v/>
      </c>
      <c r="J26" s="113" t="str">
        <f t="shared" ca="1" si="8"/>
        <v/>
      </c>
      <c r="K26" s="113" t="str">
        <f t="shared" ca="1" si="9"/>
        <v/>
      </c>
      <c r="L26" s="103"/>
      <c r="M26" s="104"/>
    </row>
    <row r="27" spans="1:13" x14ac:dyDescent="0.15">
      <c r="A27" s="113">
        <v>25</v>
      </c>
      <c r="B27" s="113" t="str">
        <f t="shared" ca="1" si="1"/>
        <v/>
      </c>
      <c r="C27" s="113" t="str">
        <f t="shared" ca="1" si="2"/>
        <v/>
      </c>
      <c r="D27" s="113" t="str">
        <f t="shared" ca="1" si="0"/>
        <v/>
      </c>
      <c r="E27" s="113" t="str">
        <f t="shared" ca="1" si="3"/>
        <v/>
      </c>
      <c r="F27" s="113" t="str">
        <f t="shared" ca="1" si="4"/>
        <v/>
      </c>
      <c r="G27" s="113" t="str">
        <f t="shared" ca="1" si="5"/>
        <v/>
      </c>
      <c r="H27" s="114" t="str">
        <f t="shared" ca="1" si="6"/>
        <v/>
      </c>
      <c r="I27" s="114" t="str">
        <f t="shared" ca="1" si="7"/>
        <v/>
      </c>
      <c r="J27" s="113" t="str">
        <f t="shared" ca="1" si="8"/>
        <v/>
      </c>
      <c r="K27" s="113" t="str">
        <f t="shared" ca="1" si="9"/>
        <v/>
      </c>
      <c r="L27" s="103"/>
      <c r="M27" s="104"/>
    </row>
    <row r="28" spans="1:13" x14ac:dyDescent="0.15">
      <c r="A28" s="113">
        <v>26</v>
      </c>
      <c r="B28" s="113" t="str">
        <f t="shared" ca="1" si="1"/>
        <v/>
      </c>
      <c r="C28" s="113" t="str">
        <f t="shared" ca="1" si="2"/>
        <v/>
      </c>
      <c r="D28" s="113" t="str">
        <f t="shared" ca="1" si="0"/>
        <v/>
      </c>
      <c r="E28" s="113" t="str">
        <f t="shared" ca="1" si="3"/>
        <v/>
      </c>
      <c r="F28" s="113" t="str">
        <f t="shared" ca="1" si="4"/>
        <v/>
      </c>
      <c r="G28" s="113" t="str">
        <f t="shared" ca="1" si="5"/>
        <v/>
      </c>
      <c r="H28" s="114" t="str">
        <f t="shared" ca="1" si="6"/>
        <v/>
      </c>
      <c r="I28" s="114" t="str">
        <f t="shared" ca="1" si="7"/>
        <v/>
      </c>
      <c r="J28" s="113" t="str">
        <f t="shared" ca="1" si="8"/>
        <v/>
      </c>
      <c r="K28" s="113" t="str">
        <f t="shared" ca="1" si="9"/>
        <v/>
      </c>
      <c r="L28" s="103"/>
      <c r="M28" s="104"/>
    </row>
    <row r="29" spans="1:13" x14ac:dyDescent="0.15">
      <c r="A29" s="113">
        <v>27</v>
      </c>
      <c r="B29" s="113" t="str">
        <f t="shared" ca="1" si="1"/>
        <v/>
      </c>
      <c r="C29" s="113" t="str">
        <f t="shared" ca="1" si="2"/>
        <v/>
      </c>
      <c r="D29" s="113" t="str">
        <f t="shared" ca="1" si="0"/>
        <v/>
      </c>
      <c r="E29" s="113" t="str">
        <f t="shared" ca="1" si="3"/>
        <v/>
      </c>
      <c r="F29" s="113" t="str">
        <f t="shared" ca="1" si="4"/>
        <v/>
      </c>
      <c r="G29" s="113" t="str">
        <f t="shared" ca="1" si="5"/>
        <v/>
      </c>
      <c r="H29" s="114" t="str">
        <f t="shared" ca="1" si="6"/>
        <v/>
      </c>
      <c r="I29" s="114" t="str">
        <f t="shared" ca="1" si="7"/>
        <v/>
      </c>
      <c r="J29" s="113" t="str">
        <f t="shared" ca="1" si="8"/>
        <v/>
      </c>
      <c r="K29" s="113" t="str">
        <f t="shared" ca="1" si="9"/>
        <v/>
      </c>
      <c r="L29" s="103"/>
      <c r="M29" s="104"/>
    </row>
    <row r="30" spans="1:13" x14ac:dyDescent="0.15">
      <c r="A30" s="113">
        <v>28</v>
      </c>
      <c r="B30" s="113" t="str">
        <f t="shared" ca="1" si="1"/>
        <v/>
      </c>
      <c r="C30" s="113" t="str">
        <f t="shared" ca="1" si="2"/>
        <v/>
      </c>
      <c r="D30" s="113" t="str">
        <f t="shared" ca="1" si="0"/>
        <v/>
      </c>
      <c r="E30" s="113" t="str">
        <f t="shared" ca="1" si="3"/>
        <v/>
      </c>
      <c r="F30" s="113" t="str">
        <f t="shared" ca="1" si="4"/>
        <v/>
      </c>
      <c r="G30" s="113" t="str">
        <f t="shared" ca="1" si="5"/>
        <v/>
      </c>
      <c r="H30" s="114" t="str">
        <f t="shared" ca="1" si="6"/>
        <v/>
      </c>
      <c r="I30" s="114" t="str">
        <f t="shared" ca="1" si="7"/>
        <v/>
      </c>
      <c r="J30" s="113" t="str">
        <f t="shared" ca="1" si="8"/>
        <v/>
      </c>
      <c r="K30" s="113" t="str">
        <f t="shared" ca="1" si="9"/>
        <v/>
      </c>
      <c r="L30" s="103"/>
      <c r="M30" s="104"/>
    </row>
    <row r="31" spans="1:13" x14ac:dyDescent="0.15">
      <c r="A31" s="113">
        <v>29</v>
      </c>
      <c r="B31" s="113" t="str">
        <f t="shared" ca="1" si="1"/>
        <v/>
      </c>
      <c r="C31" s="113" t="str">
        <f t="shared" ca="1" si="2"/>
        <v/>
      </c>
      <c r="D31" s="113" t="str">
        <f t="shared" ca="1" si="0"/>
        <v/>
      </c>
      <c r="E31" s="113" t="str">
        <f t="shared" ca="1" si="3"/>
        <v/>
      </c>
      <c r="F31" s="113" t="str">
        <f t="shared" ca="1" si="4"/>
        <v/>
      </c>
      <c r="G31" s="113" t="str">
        <f t="shared" ca="1" si="5"/>
        <v/>
      </c>
      <c r="H31" s="114" t="str">
        <f t="shared" ca="1" si="6"/>
        <v/>
      </c>
      <c r="I31" s="114" t="str">
        <f t="shared" ca="1" si="7"/>
        <v/>
      </c>
      <c r="J31" s="113" t="str">
        <f t="shared" ca="1" si="8"/>
        <v/>
      </c>
      <c r="K31" s="113" t="str">
        <f t="shared" ca="1" si="9"/>
        <v/>
      </c>
      <c r="L31" s="103"/>
      <c r="M31" s="104"/>
    </row>
    <row r="32" spans="1:13" x14ac:dyDescent="0.15">
      <c r="A32" s="113">
        <v>30</v>
      </c>
      <c r="B32" s="113" t="str">
        <f ca="1">IFERROR(INDIRECT("No."&amp;$A32&amp;"!"&amp;"B6")&amp;"","")</f>
        <v/>
      </c>
      <c r="C32" s="113" t="str">
        <f ca="1">IFERROR(INDIRECT("No."&amp;$A32&amp;"!"&amp;"B7")&amp;"","")</f>
        <v/>
      </c>
      <c r="D32" s="113" t="str">
        <f t="shared" ca="1" si="0"/>
        <v/>
      </c>
      <c r="E32" s="113" t="str">
        <f t="shared" ca="1" si="3"/>
        <v/>
      </c>
      <c r="F32" s="113" t="str">
        <f t="shared" ca="1" si="4"/>
        <v/>
      </c>
      <c r="G32" s="113" t="str">
        <f t="shared" ca="1" si="5"/>
        <v/>
      </c>
      <c r="H32" s="114" t="str">
        <f t="shared" ca="1" si="6"/>
        <v/>
      </c>
      <c r="I32" s="114" t="str">
        <f t="shared" ca="1" si="7"/>
        <v/>
      </c>
      <c r="J32" s="113" t="str">
        <f t="shared" ca="1" si="8"/>
        <v/>
      </c>
      <c r="K32" s="113" t="str">
        <f t="shared" ca="1" si="9"/>
        <v/>
      </c>
      <c r="L32" s="103"/>
      <c r="M32" s="104"/>
    </row>
    <row r="33" spans="1:13" x14ac:dyDescent="0.15">
      <c r="A33" s="113">
        <v>31</v>
      </c>
      <c r="B33" s="113" t="str">
        <f t="shared" ca="1" si="1"/>
        <v/>
      </c>
      <c r="C33" s="113" t="str">
        <f t="shared" ca="1" si="2"/>
        <v/>
      </c>
      <c r="D33" s="113" t="str">
        <f t="shared" ca="1" si="0"/>
        <v/>
      </c>
      <c r="E33" s="113" t="str">
        <f t="shared" ca="1" si="3"/>
        <v/>
      </c>
      <c r="F33" s="113" t="str">
        <f t="shared" ca="1" si="4"/>
        <v/>
      </c>
      <c r="G33" s="113" t="str">
        <f t="shared" ca="1" si="5"/>
        <v/>
      </c>
      <c r="H33" s="114" t="str">
        <f t="shared" ca="1" si="6"/>
        <v/>
      </c>
      <c r="I33" s="114" t="str">
        <f t="shared" ca="1" si="7"/>
        <v/>
      </c>
      <c r="J33" s="113" t="str">
        <f t="shared" ca="1" si="8"/>
        <v/>
      </c>
      <c r="K33" s="113" t="str">
        <f t="shared" ca="1" si="9"/>
        <v/>
      </c>
      <c r="L33" s="103"/>
      <c r="M33" s="104"/>
    </row>
    <row r="34" spans="1:13" x14ac:dyDescent="0.15">
      <c r="A34" s="113">
        <v>32</v>
      </c>
      <c r="B34" s="113" t="str">
        <f t="shared" ca="1" si="1"/>
        <v/>
      </c>
      <c r="C34" s="113" t="str">
        <f t="shared" ca="1" si="2"/>
        <v/>
      </c>
      <c r="D34" s="113" t="str">
        <f t="shared" ca="1" si="0"/>
        <v/>
      </c>
      <c r="E34" s="113" t="str">
        <f t="shared" ca="1" si="3"/>
        <v/>
      </c>
      <c r="F34" s="113" t="str">
        <f t="shared" ca="1" si="4"/>
        <v/>
      </c>
      <c r="G34" s="113" t="str">
        <f t="shared" ca="1" si="5"/>
        <v/>
      </c>
      <c r="H34" s="114" t="str">
        <f t="shared" ca="1" si="6"/>
        <v/>
      </c>
      <c r="I34" s="114" t="str">
        <f t="shared" ca="1" si="7"/>
        <v/>
      </c>
      <c r="J34" s="113" t="str">
        <f t="shared" ca="1" si="8"/>
        <v/>
      </c>
      <c r="K34" s="113" t="str">
        <f t="shared" ca="1" si="9"/>
        <v/>
      </c>
      <c r="L34" s="103"/>
      <c r="M34" s="104"/>
    </row>
    <row r="35" spans="1:13" x14ac:dyDescent="0.15">
      <c r="A35" s="113">
        <v>33</v>
      </c>
      <c r="B35" s="113" t="str">
        <f t="shared" ca="1" si="1"/>
        <v/>
      </c>
      <c r="C35" s="113" t="str">
        <f t="shared" ca="1" si="2"/>
        <v/>
      </c>
      <c r="D35" s="113" t="str">
        <f t="shared" ref="D35:D52" ca="1" si="10">IFERROR(INDIRECT("No."&amp;$A35&amp;"!"&amp;"I5")&amp;"","")</f>
        <v/>
      </c>
      <c r="E35" s="113" t="str">
        <f t="shared" ca="1" si="3"/>
        <v/>
      </c>
      <c r="F35" s="113" t="str">
        <f t="shared" ca="1" si="4"/>
        <v/>
      </c>
      <c r="G35" s="113" t="str">
        <f t="shared" ca="1" si="5"/>
        <v/>
      </c>
      <c r="H35" s="114" t="str">
        <f t="shared" ca="1" si="6"/>
        <v/>
      </c>
      <c r="I35" s="114" t="str">
        <f t="shared" ca="1" si="7"/>
        <v/>
      </c>
      <c r="J35" s="113" t="str">
        <f t="shared" ca="1" si="8"/>
        <v/>
      </c>
      <c r="K35" s="113" t="str">
        <f t="shared" ca="1" si="9"/>
        <v/>
      </c>
      <c r="L35" s="103"/>
      <c r="M35" s="104"/>
    </row>
    <row r="36" spans="1:13" x14ac:dyDescent="0.15">
      <c r="A36" s="113">
        <v>34</v>
      </c>
      <c r="B36" s="113" t="str">
        <f t="shared" ca="1" si="1"/>
        <v/>
      </c>
      <c r="C36" s="113" t="str">
        <f t="shared" ca="1" si="2"/>
        <v/>
      </c>
      <c r="D36" s="113" t="str">
        <f t="shared" ca="1" si="10"/>
        <v/>
      </c>
      <c r="E36" s="113" t="str">
        <f t="shared" ca="1" si="3"/>
        <v/>
      </c>
      <c r="F36" s="113" t="str">
        <f t="shared" ca="1" si="4"/>
        <v/>
      </c>
      <c r="G36" s="113" t="str">
        <f t="shared" ca="1" si="5"/>
        <v/>
      </c>
      <c r="H36" s="114" t="str">
        <f t="shared" ca="1" si="6"/>
        <v/>
      </c>
      <c r="I36" s="114" t="str">
        <f t="shared" ca="1" si="7"/>
        <v/>
      </c>
      <c r="J36" s="113" t="str">
        <f t="shared" ca="1" si="8"/>
        <v/>
      </c>
      <c r="K36" s="113" t="str">
        <f t="shared" ca="1" si="9"/>
        <v/>
      </c>
      <c r="L36" s="103"/>
      <c r="M36" s="104"/>
    </row>
    <row r="37" spans="1:13" x14ac:dyDescent="0.15">
      <c r="A37" s="113">
        <v>35</v>
      </c>
      <c r="B37" s="113" t="str">
        <f t="shared" ca="1" si="1"/>
        <v/>
      </c>
      <c r="C37" s="113" t="str">
        <f t="shared" ca="1" si="2"/>
        <v/>
      </c>
      <c r="D37" s="113" t="str">
        <f t="shared" ca="1" si="10"/>
        <v/>
      </c>
      <c r="E37" s="113" t="str">
        <f t="shared" ca="1" si="3"/>
        <v/>
      </c>
      <c r="F37" s="113" t="str">
        <f t="shared" ca="1" si="4"/>
        <v/>
      </c>
      <c r="G37" s="113" t="str">
        <f t="shared" ca="1" si="5"/>
        <v/>
      </c>
      <c r="H37" s="114" t="str">
        <f t="shared" ca="1" si="6"/>
        <v/>
      </c>
      <c r="I37" s="114" t="str">
        <f t="shared" ca="1" si="7"/>
        <v/>
      </c>
      <c r="J37" s="113" t="str">
        <f t="shared" ca="1" si="8"/>
        <v/>
      </c>
      <c r="K37" s="113" t="str">
        <f t="shared" ca="1" si="9"/>
        <v/>
      </c>
      <c r="L37" s="103"/>
      <c r="M37" s="104"/>
    </row>
    <row r="38" spans="1:13" x14ac:dyDescent="0.15">
      <c r="A38" s="113">
        <v>36</v>
      </c>
      <c r="B38" s="113" t="str">
        <f t="shared" ca="1" si="1"/>
        <v/>
      </c>
      <c r="C38" s="113" t="str">
        <f t="shared" ca="1" si="2"/>
        <v/>
      </c>
      <c r="D38" s="113" t="str">
        <f t="shared" ca="1" si="10"/>
        <v/>
      </c>
      <c r="E38" s="113" t="str">
        <f t="shared" ca="1" si="3"/>
        <v/>
      </c>
      <c r="F38" s="113" t="str">
        <f t="shared" ca="1" si="4"/>
        <v/>
      </c>
      <c r="G38" s="113" t="str">
        <f t="shared" ca="1" si="5"/>
        <v/>
      </c>
      <c r="H38" s="114" t="str">
        <f t="shared" ca="1" si="6"/>
        <v/>
      </c>
      <c r="I38" s="114" t="str">
        <f t="shared" ca="1" si="7"/>
        <v/>
      </c>
      <c r="J38" s="113" t="str">
        <f t="shared" ca="1" si="8"/>
        <v/>
      </c>
      <c r="K38" s="113" t="str">
        <f t="shared" ca="1" si="9"/>
        <v/>
      </c>
      <c r="L38" s="103"/>
      <c r="M38" s="104"/>
    </row>
    <row r="39" spans="1:13" x14ac:dyDescent="0.15">
      <c r="A39" s="113">
        <v>37</v>
      </c>
      <c r="B39" s="113" t="str">
        <f t="shared" ca="1" si="1"/>
        <v/>
      </c>
      <c r="C39" s="113" t="str">
        <f t="shared" ca="1" si="2"/>
        <v/>
      </c>
      <c r="D39" s="113" t="str">
        <f t="shared" ca="1" si="10"/>
        <v/>
      </c>
      <c r="E39" s="113" t="str">
        <f t="shared" ca="1" si="3"/>
        <v/>
      </c>
      <c r="F39" s="113" t="str">
        <f t="shared" ca="1" si="4"/>
        <v/>
      </c>
      <c r="G39" s="113" t="str">
        <f t="shared" ca="1" si="5"/>
        <v/>
      </c>
      <c r="H39" s="114" t="str">
        <f t="shared" ca="1" si="6"/>
        <v/>
      </c>
      <c r="I39" s="114" t="str">
        <f t="shared" ca="1" si="7"/>
        <v/>
      </c>
      <c r="J39" s="113" t="str">
        <f t="shared" ca="1" si="8"/>
        <v/>
      </c>
      <c r="K39" s="113" t="str">
        <f t="shared" ca="1" si="9"/>
        <v/>
      </c>
      <c r="L39" s="103"/>
      <c r="M39" s="104"/>
    </row>
    <row r="40" spans="1:13" x14ac:dyDescent="0.15">
      <c r="A40" s="113">
        <v>38</v>
      </c>
      <c r="B40" s="113" t="str">
        <f t="shared" ca="1" si="1"/>
        <v/>
      </c>
      <c r="C40" s="113" t="str">
        <f t="shared" ca="1" si="2"/>
        <v/>
      </c>
      <c r="D40" s="113" t="str">
        <f t="shared" ca="1" si="10"/>
        <v/>
      </c>
      <c r="E40" s="113" t="str">
        <f t="shared" ca="1" si="3"/>
        <v/>
      </c>
      <c r="F40" s="113" t="str">
        <f t="shared" ca="1" si="4"/>
        <v/>
      </c>
      <c r="G40" s="113" t="str">
        <f t="shared" ca="1" si="5"/>
        <v/>
      </c>
      <c r="H40" s="114" t="str">
        <f t="shared" ca="1" si="6"/>
        <v/>
      </c>
      <c r="I40" s="114" t="str">
        <f t="shared" ca="1" si="7"/>
        <v/>
      </c>
      <c r="J40" s="113" t="str">
        <f t="shared" ca="1" si="8"/>
        <v/>
      </c>
      <c r="K40" s="113" t="str">
        <f t="shared" ca="1" si="9"/>
        <v/>
      </c>
      <c r="L40" s="103"/>
      <c r="M40" s="104"/>
    </row>
    <row r="41" spans="1:13" x14ac:dyDescent="0.15">
      <c r="A41" s="113">
        <v>39</v>
      </c>
      <c r="B41" s="113" t="str">
        <f t="shared" ca="1" si="1"/>
        <v/>
      </c>
      <c r="C41" s="113" t="str">
        <f t="shared" ca="1" si="2"/>
        <v/>
      </c>
      <c r="D41" s="113" t="str">
        <f t="shared" ca="1" si="10"/>
        <v/>
      </c>
      <c r="E41" s="113" t="str">
        <f t="shared" ca="1" si="3"/>
        <v/>
      </c>
      <c r="F41" s="113" t="str">
        <f t="shared" ca="1" si="4"/>
        <v/>
      </c>
      <c r="G41" s="113" t="str">
        <f t="shared" ca="1" si="5"/>
        <v/>
      </c>
      <c r="H41" s="114" t="str">
        <f t="shared" ca="1" si="6"/>
        <v/>
      </c>
      <c r="I41" s="114" t="str">
        <f t="shared" ca="1" si="7"/>
        <v/>
      </c>
      <c r="J41" s="113" t="str">
        <f t="shared" ca="1" si="8"/>
        <v/>
      </c>
      <c r="K41" s="113" t="str">
        <f t="shared" ca="1" si="9"/>
        <v/>
      </c>
      <c r="L41" s="103"/>
      <c r="M41" s="104"/>
    </row>
    <row r="42" spans="1:13" x14ac:dyDescent="0.15">
      <c r="A42" s="113">
        <v>40</v>
      </c>
      <c r="B42" s="113" t="str">
        <f t="shared" ca="1" si="1"/>
        <v/>
      </c>
      <c r="C42" s="113" t="str">
        <f t="shared" ca="1" si="2"/>
        <v/>
      </c>
      <c r="D42" s="113" t="str">
        <f t="shared" ca="1" si="10"/>
        <v/>
      </c>
      <c r="E42" s="113" t="str">
        <f t="shared" ca="1" si="3"/>
        <v/>
      </c>
      <c r="F42" s="113" t="str">
        <f t="shared" ca="1" si="4"/>
        <v/>
      </c>
      <c r="G42" s="113" t="str">
        <f t="shared" ca="1" si="5"/>
        <v/>
      </c>
      <c r="H42" s="114" t="str">
        <f t="shared" ca="1" si="6"/>
        <v/>
      </c>
      <c r="I42" s="114" t="str">
        <f t="shared" ca="1" si="7"/>
        <v/>
      </c>
      <c r="J42" s="113" t="str">
        <f t="shared" ca="1" si="8"/>
        <v/>
      </c>
      <c r="K42" s="113" t="str">
        <f t="shared" ca="1" si="9"/>
        <v/>
      </c>
      <c r="L42" s="103"/>
      <c r="M42" s="104"/>
    </row>
    <row r="43" spans="1:13" x14ac:dyDescent="0.15">
      <c r="A43" s="113">
        <v>41</v>
      </c>
      <c r="B43" s="113" t="str">
        <f t="shared" ca="1" si="1"/>
        <v/>
      </c>
      <c r="C43" s="113" t="str">
        <f t="shared" ca="1" si="2"/>
        <v/>
      </c>
      <c r="D43" s="113" t="str">
        <f t="shared" ca="1" si="10"/>
        <v/>
      </c>
      <c r="E43" s="113" t="str">
        <f t="shared" ca="1" si="3"/>
        <v/>
      </c>
      <c r="F43" s="113" t="str">
        <f t="shared" ca="1" si="4"/>
        <v/>
      </c>
      <c r="G43" s="113" t="str">
        <f t="shared" ca="1" si="5"/>
        <v/>
      </c>
      <c r="H43" s="114" t="str">
        <f t="shared" ca="1" si="6"/>
        <v/>
      </c>
      <c r="I43" s="114" t="str">
        <f t="shared" ca="1" si="7"/>
        <v/>
      </c>
      <c r="J43" s="113" t="str">
        <f t="shared" ca="1" si="8"/>
        <v/>
      </c>
      <c r="K43" s="113" t="str">
        <f t="shared" ca="1" si="9"/>
        <v/>
      </c>
      <c r="L43" s="103"/>
      <c r="M43" s="104"/>
    </row>
    <row r="44" spans="1:13" x14ac:dyDescent="0.15">
      <c r="A44" s="113">
        <v>42</v>
      </c>
      <c r="B44" s="113" t="str">
        <f t="shared" ca="1" si="1"/>
        <v/>
      </c>
      <c r="C44" s="113" t="str">
        <f t="shared" ca="1" si="2"/>
        <v/>
      </c>
      <c r="D44" s="113" t="str">
        <f t="shared" ca="1" si="10"/>
        <v/>
      </c>
      <c r="E44" s="113" t="str">
        <f t="shared" ca="1" si="3"/>
        <v/>
      </c>
      <c r="F44" s="113" t="str">
        <f t="shared" ca="1" si="4"/>
        <v/>
      </c>
      <c r="G44" s="113" t="str">
        <f t="shared" ca="1" si="5"/>
        <v/>
      </c>
      <c r="H44" s="114" t="str">
        <f t="shared" ca="1" si="6"/>
        <v/>
      </c>
      <c r="I44" s="114" t="str">
        <f t="shared" ca="1" si="7"/>
        <v/>
      </c>
      <c r="J44" s="113" t="str">
        <f t="shared" ca="1" si="8"/>
        <v/>
      </c>
      <c r="K44" s="113" t="str">
        <f t="shared" ca="1" si="9"/>
        <v/>
      </c>
      <c r="L44" s="103"/>
      <c r="M44" s="104"/>
    </row>
    <row r="45" spans="1:13" x14ac:dyDescent="0.15">
      <c r="A45" s="113">
        <v>43</v>
      </c>
      <c r="B45" s="113" t="str">
        <f t="shared" ca="1" si="1"/>
        <v/>
      </c>
      <c r="C45" s="113" t="str">
        <f t="shared" ca="1" si="2"/>
        <v/>
      </c>
      <c r="D45" s="113" t="str">
        <f t="shared" ca="1" si="10"/>
        <v/>
      </c>
      <c r="E45" s="113" t="str">
        <f t="shared" ca="1" si="3"/>
        <v/>
      </c>
      <c r="F45" s="113" t="str">
        <f t="shared" ca="1" si="4"/>
        <v/>
      </c>
      <c r="G45" s="113" t="str">
        <f t="shared" ca="1" si="5"/>
        <v/>
      </c>
      <c r="H45" s="114" t="str">
        <f t="shared" ca="1" si="6"/>
        <v/>
      </c>
      <c r="I45" s="114" t="str">
        <f t="shared" ca="1" si="7"/>
        <v/>
      </c>
      <c r="J45" s="113" t="str">
        <f t="shared" ca="1" si="8"/>
        <v/>
      </c>
      <c r="K45" s="113" t="str">
        <f t="shared" ca="1" si="9"/>
        <v/>
      </c>
      <c r="L45" s="103"/>
      <c r="M45" s="104"/>
    </row>
    <row r="46" spans="1:13" x14ac:dyDescent="0.15">
      <c r="A46" s="113">
        <v>44</v>
      </c>
      <c r="B46" s="113" t="str">
        <f t="shared" ca="1" si="1"/>
        <v/>
      </c>
      <c r="C46" s="113" t="str">
        <f t="shared" ca="1" si="2"/>
        <v/>
      </c>
      <c r="D46" s="113" t="str">
        <f t="shared" ca="1" si="10"/>
        <v/>
      </c>
      <c r="E46" s="113" t="str">
        <f t="shared" ca="1" si="3"/>
        <v/>
      </c>
      <c r="F46" s="113" t="str">
        <f t="shared" ca="1" si="4"/>
        <v/>
      </c>
      <c r="G46" s="113" t="str">
        <f t="shared" ca="1" si="5"/>
        <v/>
      </c>
      <c r="H46" s="114" t="str">
        <f t="shared" ca="1" si="6"/>
        <v/>
      </c>
      <c r="I46" s="114" t="str">
        <f t="shared" ca="1" si="7"/>
        <v/>
      </c>
      <c r="J46" s="113" t="str">
        <f t="shared" ca="1" si="8"/>
        <v/>
      </c>
      <c r="K46" s="113" t="str">
        <f t="shared" ca="1" si="9"/>
        <v/>
      </c>
      <c r="L46" s="103"/>
      <c r="M46" s="104"/>
    </row>
    <row r="47" spans="1:13" x14ac:dyDescent="0.15">
      <c r="A47" s="113">
        <v>45</v>
      </c>
      <c r="B47" s="113" t="str">
        <f t="shared" ca="1" si="1"/>
        <v/>
      </c>
      <c r="C47" s="113" t="str">
        <f t="shared" ca="1" si="2"/>
        <v/>
      </c>
      <c r="D47" s="113" t="str">
        <f t="shared" ca="1" si="10"/>
        <v/>
      </c>
      <c r="E47" s="113" t="str">
        <f t="shared" ca="1" si="3"/>
        <v/>
      </c>
      <c r="F47" s="113" t="str">
        <f t="shared" ca="1" si="4"/>
        <v/>
      </c>
      <c r="G47" s="113" t="str">
        <f t="shared" ca="1" si="5"/>
        <v/>
      </c>
      <c r="H47" s="114" t="str">
        <f t="shared" ca="1" si="6"/>
        <v/>
      </c>
      <c r="I47" s="114" t="str">
        <f t="shared" ca="1" si="7"/>
        <v/>
      </c>
      <c r="J47" s="113" t="str">
        <f t="shared" ca="1" si="8"/>
        <v/>
      </c>
      <c r="K47" s="113" t="str">
        <f t="shared" ca="1" si="9"/>
        <v/>
      </c>
      <c r="L47" s="103"/>
      <c r="M47" s="104"/>
    </row>
    <row r="48" spans="1:13" x14ac:dyDescent="0.15">
      <c r="A48" s="113">
        <v>46</v>
      </c>
      <c r="B48" s="113" t="str">
        <f t="shared" ca="1" si="1"/>
        <v/>
      </c>
      <c r="C48" s="113" t="str">
        <f t="shared" ca="1" si="2"/>
        <v/>
      </c>
      <c r="D48" s="113" t="str">
        <f t="shared" ca="1" si="10"/>
        <v/>
      </c>
      <c r="E48" s="113" t="str">
        <f t="shared" ca="1" si="3"/>
        <v/>
      </c>
      <c r="F48" s="113" t="str">
        <f t="shared" ca="1" si="4"/>
        <v/>
      </c>
      <c r="G48" s="113" t="str">
        <f t="shared" ca="1" si="5"/>
        <v/>
      </c>
      <c r="H48" s="114" t="str">
        <f t="shared" ca="1" si="6"/>
        <v/>
      </c>
      <c r="I48" s="114" t="str">
        <f t="shared" ca="1" si="7"/>
        <v/>
      </c>
      <c r="J48" s="113" t="str">
        <f t="shared" ca="1" si="8"/>
        <v/>
      </c>
      <c r="K48" s="113" t="str">
        <f t="shared" ca="1" si="9"/>
        <v/>
      </c>
      <c r="L48" s="103"/>
      <c r="M48" s="104"/>
    </row>
    <row r="49" spans="1:13" x14ac:dyDescent="0.15">
      <c r="A49" s="113">
        <v>47</v>
      </c>
      <c r="B49" s="113" t="str">
        <f t="shared" ca="1" si="1"/>
        <v/>
      </c>
      <c r="C49" s="113" t="str">
        <f t="shared" ca="1" si="2"/>
        <v/>
      </c>
      <c r="D49" s="113" t="str">
        <f t="shared" ca="1" si="10"/>
        <v/>
      </c>
      <c r="E49" s="113" t="str">
        <f t="shared" ca="1" si="3"/>
        <v/>
      </c>
      <c r="F49" s="113" t="str">
        <f t="shared" ca="1" si="4"/>
        <v/>
      </c>
      <c r="G49" s="113" t="str">
        <f t="shared" ca="1" si="5"/>
        <v/>
      </c>
      <c r="H49" s="114" t="str">
        <f t="shared" ca="1" si="6"/>
        <v/>
      </c>
      <c r="I49" s="114" t="str">
        <f t="shared" ca="1" si="7"/>
        <v/>
      </c>
      <c r="J49" s="113" t="str">
        <f t="shared" ca="1" si="8"/>
        <v/>
      </c>
      <c r="K49" s="113" t="str">
        <f t="shared" ca="1" si="9"/>
        <v/>
      </c>
      <c r="L49" s="103"/>
      <c r="M49" s="104"/>
    </row>
    <row r="50" spans="1:13" x14ac:dyDescent="0.15">
      <c r="A50" s="113">
        <v>48</v>
      </c>
      <c r="B50" s="113" t="str">
        <f t="shared" ca="1" si="1"/>
        <v/>
      </c>
      <c r="C50" s="113" t="str">
        <f t="shared" ca="1" si="2"/>
        <v/>
      </c>
      <c r="D50" s="113" t="str">
        <f t="shared" ca="1" si="10"/>
        <v/>
      </c>
      <c r="E50" s="113" t="str">
        <f t="shared" ca="1" si="3"/>
        <v/>
      </c>
      <c r="F50" s="113" t="str">
        <f t="shared" ca="1" si="4"/>
        <v/>
      </c>
      <c r="G50" s="113" t="str">
        <f t="shared" ca="1" si="5"/>
        <v/>
      </c>
      <c r="H50" s="114" t="str">
        <f t="shared" ca="1" si="6"/>
        <v/>
      </c>
      <c r="I50" s="114" t="str">
        <f t="shared" ca="1" si="7"/>
        <v/>
      </c>
      <c r="J50" s="113" t="str">
        <f t="shared" ca="1" si="8"/>
        <v/>
      </c>
      <c r="K50" s="113" t="str">
        <f t="shared" ca="1" si="9"/>
        <v/>
      </c>
      <c r="L50" s="103"/>
      <c r="M50" s="104"/>
    </row>
    <row r="51" spans="1:13" x14ac:dyDescent="0.15">
      <c r="A51" s="113">
        <v>49</v>
      </c>
      <c r="B51" s="113" t="str">
        <f t="shared" ca="1" si="1"/>
        <v/>
      </c>
      <c r="C51" s="113" t="str">
        <f t="shared" ca="1" si="2"/>
        <v/>
      </c>
      <c r="D51" s="113" t="str">
        <f t="shared" ca="1" si="10"/>
        <v/>
      </c>
      <c r="E51" s="113" t="str">
        <f t="shared" ca="1" si="3"/>
        <v/>
      </c>
      <c r="F51" s="113" t="str">
        <f t="shared" ca="1" si="4"/>
        <v/>
      </c>
      <c r="G51" s="113" t="str">
        <f t="shared" ca="1" si="5"/>
        <v/>
      </c>
      <c r="H51" s="114" t="str">
        <f t="shared" ca="1" si="6"/>
        <v/>
      </c>
      <c r="I51" s="114" t="str">
        <f t="shared" ca="1" si="7"/>
        <v/>
      </c>
      <c r="J51" s="113" t="str">
        <f t="shared" ca="1" si="8"/>
        <v/>
      </c>
      <c r="K51" s="113" t="str">
        <f t="shared" ca="1" si="9"/>
        <v/>
      </c>
      <c r="L51" s="103"/>
      <c r="M51" s="104"/>
    </row>
    <row r="52" spans="1:13" x14ac:dyDescent="0.15">
      <c r="A52" s="113">
        <v>50</v>
      </c>
      <c r="B52" s="113" t="str">
        <f t="shared" ca="1" si="1"/>
        <v/>
      </c>
      <c r="C52" s="113" t="str">
        <f t="shared" ca="1" si="2"/>
        <v/>
      </c>
      <c r="D52" s="113" t="str">
        <f t="shared" ca="1" si="10"/>
        <v/>
      </c>
      <c r="E52" s="113" t="str">
        <f t="shared" ca="1" si="3"/>
        <v/>
      </c>
      <c r="F52" s="113" t="str">
        <f t="shared" ca="1" si="4"/>
        <v/>
      </c>
      <c r="G52" s="113" t="str">
        <f t="shared" ca="1" si="5"/>
        <v/>
      </c>
      <c r="H52" s="114" t="str">
        <f t="shared" ca="1" si="6"/>
        <v/>
      </c>
      <c r="I52" s="114" t="str">
        <f t="shared" ca="1" si="7"/>
        <v/>
      </c>
      <c r="J52" s="113" t="str">
        <f t="shared" ca="1" si="8"/>
        <v/>
      </c>
      <c r="K52" s="113" t="str">
        <f t="shared" ca="1" si="9"/>
        <v/>
      </c>
      <c r="L52" s="103"/>
      <c r="M52" s="104"/>
    </row>
    <row r="53" spans="1:13" x14ac:dyDescent="0.15">
      <c r="E53" s="113"/>
    </row>
    <row r="54" spans="1:13" x14ac:dyDescent="0.15">
      <c r="E54" s="113"/>
    </row>
    <row r="55" spans="1:13" x14ac:dyDescent="0.15">
      <c r="E55" s="113"/>
    </row>
    <row r="56" spans="1:13" x14ac:dyDescent="0.15">
      <c r="E56" s="113"/>
    </row>
    <row r="57" spans="1:13" x14ac:dyDescent="0.15">
      <c r="E57" s="113"/>
    </row>
    <row r="58" spans="1:13" x14ac:dyDescent="0.15">
      <c r="E58" s="113"/>
    </row>
    <row r="59" spans="1:13" x14ac:dyDescent="0.15">
      <c r="E59" s="113"/>
    </row>
    <row r="60" spans="1:13" x14ac:dyDescent="0.15">
      <c r="E60" s="113"/>
    </row>
    <row r="61" spans="1:13" x14ac:dyDescent="0.15">
      <c r="E61" s="113"/>
    </row>
    <row r="62" spans="1:13" x14ac:dyDescent="0.15">
      <c r="E62" s="113"/>
    </row>
    <row r="63" spans="1:13" x14ac:dyDescent="0.15">
      <c r="E63" s="113"/>
    </row>
    <row r="64" spans="1:13" x14ac:dyDescent="0.15">
      <c r="E64" s="113"/>
    </row>
    <row r="65" spans="5:5" x14ac:dyDescent="0.15">
      <c r="E65" s="113"/>
    </row>
    <row r="66" spans="5:5" x14ac:dyDescent="0.15">
      <c r="E66" s="113"/>
    </row>
    <row r="67" spans="5:5" x14ac:dyDescent="0.15">
      <c r="E67" s="113"/>
    </row>
    <row r="68" spans="5:5" x14ac:dyDescent="0.15">
      <c r="E68" s="113"/>
    </row>
    <row r="69" spans="5:5" x14ac:dyDescent="0.15">
      <c r="E69" s="113"/>
    </row>
    <row r="70" spans="5:5" x14ac:dyDescent="0.15">
      <c r="E70" s="113"/>
    </row>
    <row r="71" spans="5:5" x14ac:dyDescent="0.15">
      <c r="E71" s="113"/>
    </row>
    <row r="72" spans="5:5" x14ac:dyDescent="0.15">
      <c r="E72" s="113"/>
    </row>
    <row r="73" spans="5:5" x14ac:dyDescent="0.15">
      <c r="E73" s="113"/>
    </row>
    <row r="74" spans="5:5" x14ac:dyDescent="0.15">
      <c r="E74" s="113"/>
    </row>
    <row r="75" spans="5:5" x14ac:dyDescent="0.15">
      <c r="E75" s="113"/>
    </row>
    <row r="76" spans="5:5" x14ac:dyDescent="0.15">
      <c r="E76" s="113"/>
    </row>
    <row r="77" spans="5:5" x14ac:dyDescent="0.15">
      <c r="E77" s="113"/>
    </row>
    <row r="78" spans="5:5" x14ac:dyDescent="0.15">
      <c r="E78" s="113"/>
    </row>
    <row r="79" spans="5:5" x14ac:dyDescent="0.15">
      <c r="E79" s="113"/>
    </row>
    <row r="80" spans="5:5" x14ac:dyDescent="0.15">
      <c r="E80" s="113"/>
    </row>
    <row r="81" spans="5:5" x14ac:dyDescent="0.15">
      <c r="E81" s="113"/>
    </row>
    <row r="82" spans="5:5" x14ac:dyDescent="0.15">
      <c r="E82" s="113"/>
    </row>
    <row r="83" spans="5:5" x14ac:dyDescent="0.15">
      <c r="E83" s="113"/>
    </row>
    <row r="84" spans="5:5" x14ac:dyDescent="0.15">
      <c r="E84" s="113"/>
    </row>
    <row r="85" spans="5:5" x14ac:dyDescent="0.15">
      <c r="E85" s="113"/>
    </row>
    <row r="86" spans="5:5" x14ac:dyDescent="0.15">
      <c r="E86" s="113"/>
    </row>
    <row r="87" spans="5:5" x14ac:dyDescent="0.15">
      <c r="E87" s="113"/>
    </row>
    <row r="88" spans="5:5" x14ac:dyDescent="0.15">
      <c r="E88" s="113"/>
    </row>
    <row r="89" spans="5:5" x14ac:dyDescent="0.15">
      <c r="E89" s="113"/>
    </row>
    <row r="90" spans="5:5" x14ac:dyDescent="0.15">
      <c r="E90" s="113"/>
    </row>
    <row r="91" spans="5:5" x14ac:dyDescent="0.15">
      <c r="E91" s="113"/>
    </row>
    <row r="92" spans="5:5" x14ac:dyDescent="0.15">
      <c r="E92" s="113"/>
    </row>
    <row r="93" spans="5:5" x14ac:dyDescent="0.15">
      <c r="E93" s="113"/>
    </row>
    <row r="94" spans="5:5" x14ac:dyDescent="0.15">
      <c r="E94" s="113"/>
    </row>
    <row r="95" spans="5:5" x14ac:dyDescent="0.15">
      <c r="E95" s="113"/>
    </row>
    <row r="96" spans="5:5" x14ac:dyDescent="0.15">
      <c r="E96" s="113"/>
    </row>
    <row r="97" spans="5:5" x14ac:dyDescent="0.15">
      <c r="E97" s="113"/>
    </row>
    <row r="98" spans="5:5" x14ac:dyDescent="0.15">
      <c r="E98" s="113"/>
    </row>
    <row r="99" spans="5:5" x14ac:dyDescent="0.15">
      <c r="E99" s="113"/>
    </row>
    <row r="100" spans="5:5" x14ac:dyDescent="0.15">
      <c r="E100" s="113"/>
    </row>
    <row r="101" spans="5:5" x14ac:dyDescent="0.15">
      <c r="E101" s="113"/>
    </row>
    <row r="102" spans="5:5" x14ac:dyDescent="0.15">
      <c r="E102" s="113"/>
    </row>
    <row r="103" spans="5:5" x14ac:dyDescent="0.15">
      <c r="E103" s="113"/>
    </row>
    <row r="104" spans="5:5" x14ac:dyDescent="0.15">
      <c r="E104" s="113"/>
    </row>
    <row r="105" spans="5:5" x14ac:dyDescent="0.15">
      <c r="E105" s="113"/>
    </row>
    <row r="106" spans="5:5" x14ac:dyDescent="0.15">
      <c r="E106" s="113"/>
    </row>
    <row r="107" spans="5:5" x14ac:dyDescent="0.15">
      <c r="E107" s="113"/>
    </row>
    <row r="108" spans="5:5" x14ac:dyDescent="0.15">
      <c r="E108" s="113"/>
    </row>
    <row r="109" spans="5:5" x14ac:dyDescent="0.15">
      <c r="E109" s="113"/>
    </row>
    <row r="110" spans="5:5" x14ac:dyDescent="0.15">
      <c r="E110" s="113"/>
    </row>
    <row r="111" spans="5:5" x14ac:dyDescent="0.15">
      <c r="E111" s="113"/>
    </row>
    <row r="112" spans="5:5" x14ac:dyDescent="0.15">
      <c r="E112" s="113"/>
    </row>
    <row r="113" spans="5:5" x14ac:dyDescent="0.15">
      <c r="E113" s="113"/>
    </row>
    <row r="114" spans="5:5" x14ac:dyDescent="0.15">
      <c r="E114" s="113"/>
    </row>
    <row r="115" spans="5:5" x14ac:dyDescent="0.15">
      <c r="E115" s="113"/>
    </row>
    <row r="116" spans="5:5" x14ac:dyDescent="0.15">
      <c r="E116" s="113"/>
    </row>
    <row r="117" spans="5:5" x14ac:dyDescent="0.15">
      <c r="E117" s="113"/>
    </row>
    <row r="118" spans="5:5" x14ac:dyDescent="0.15">
      <c r="E118" s="113"/>
    </row>
    <row r="119" spans="5:5" x14ac:dyDescent="0.15">
      <c r="E119" s="113"/>
    </row>
    <row r="120" spans="5:5" x14ac:dyDescent="0.15">
      <c r="E120" s="113"/>
    </row>
    <row r="121" spans="5:5" x14ac:dyDescent="0.15">
      <c r="E121" s="113"/>
    </row>
    <row r="122" spans="5:5" x14ac:dyDescent="0.15">
      <c r="E122" s="113"/>
    </row>
    <row r="123" spans="5:5" x14ac:dyDescent="0.15">
      <c r="E123" s="113"/>
    </row>
    <row r="124" spans="5:5" x14ac:dyDescent="0.15">
      <c r="E124" s="113"/>
    </row>
    <row r="125" spans="5:5" x14ac:dyDescent="0.15">
      <c r="E125" s="113"/>
    </row>
    <row r="126" spans="5:5" x14ac:dyDescent="0.15">
      <c r="E126" s="113"/>
    </row>
    <row r="127" spans="5:5" x14ac:dyDescent="0.15">
      <c r="E127" s="113"/>
    </row>
    <row r="128" spans="5:5" x14ac:dyDescent="0.15">
      <c r="E128" s="113"/>
    </row>
    <row r="129" spans="5:5" x14ac:dyDescent="0.15">
      <c r="E129" s="113"/>
    </row>
    <row r="130" spans="5:5" x14ac:dyDescent="0.15">
      <c r="E130" s="113"/>
    </row>
    <row r="131" spans="5:5" x14ac:dyDescent="0.15">
      <c r="E131" s="113"/>
    </row>
    <row r="132" spans="5:5" x14ac:dyDescent="0.15">
      <c r="E132" s="113"/>
    </row>
    <row r="133" spans="5:5" x14ac:dyDescent="0.15">
      <c r="E133" s="113"/>
    </row>
    <row r="134" spans="5:5" x14ac:dyDescent="0.15">
      <c r="E134" s="113"/>
    </row>
    <row r="135" spans="5:5" x14ac:dyDescent="0.15">
      <c r="E135" s="113"/>
    </row>
    <row r="136" spans="5:5" x14ac:dyDescent="0.15">
      <c r="E136" s="113"/>
    </row>
    <row r="137" spans="5:5" x14ac:dyDescent="0.15">
      <c r="E137" s="113"/>
    </row>
    <row r="138" spans="5:5" x14ac:dyDescent="0.15">
      <c r="E138" s="113"/>
    </row>
    <row r="139" spans="5:5" x14ac:dyDescent="0.15">
      <c r="E139" s="113"/>
    </row>
    <row r="140" spans="5:5" x14ac:dyDescent="0.15">
      <c r="E140" s="113"/>
    </row>
    <row r="141" spans="5:5" x14ac:dyDescent="0.15">
      <c r="E141" s="113"/>
    </row>
    <row r="142" spans="5:5" x14ac:dyDescent="0.15">
      <c r="E142" s="113"/>
    </row>
    <row r="143" spans="5:5" x14ac:dyDescent="0.15">
      <c r="E143" s="113"/>
    </row>
    <row r="144" spans="5:5" x14ac:dyDescent="0.15">
      <c r="E144" s="113"/>
    </row>
    <row r="145" spans="5:5" x14ac:dyDescent="0.15">
      <c r="E145" s="113"/>
    </row>
    <row r="146" spans="5:5" x14ac:dyDescent="0.15">
      <c r="E146" s="113"/>
    </row>
    <row r="147" spans="5:5" x14ac:dyDescent="0.15">
      <c r="E147" s="113"/>
    </row>
    <row r="148" spans="5:5" x14ac:dyDescent="0.15">
      <c r="E148" s="113"/>
    </row>
    <row r="149" spans="5:5" x14ac:dyDescent="0.15">
      <c r="E149" s="113"/>
    </row>
    <row r="150" spans="5:5" x14ac:dyDescent="0.15">
      <c r="E150" s="113"/>
    </row>
    <row r="151" spans="5:5" x14ac:dyDescent="0.15">
      <c r="E151" s="113"/>
    </row>
    <row r="152" spans="5:5" x14ac:dyDescent="0.15">
      <c r="E152" s="113"/>
    </row>
    <row r="153" spans="5:5" x14ac:dyDescent="0.15">
      <c r="E153" s="113"/>
    </row>
    <row r="154" spans="5:5" x14ac:dyDescent="0.15">
      <c r="E154" s="113"/>
    </row>
    <row r="155" spans="5:5" x14ac:dyDescent="0.15">
      <c r="E155" s="113"/>
    </row>
    <row r="156" spans="5:5" x14ac:dyDescent="0.15">
      <c r="E156" s="113"/>
    </row>
    <row r="157" spans="5:5" x14ac:dyDescent="0.15">
      <c r="E157" s="113"/>
    </row>
    <row r="158" spans="5:5" x14ac:dyDescent="0.15">
      <c r="E158" s="113"/>
    </row>
    <row r="159" spans="5:5" x14ac:dyDescent="0.15">
      <c r="E159" s="113"/>
    </row>
    <row r="160" spans="5:5" x14ac:dyDescent="0.15">
      <c r="E160" s="113"/>
    </row>
    <row r="161" spans="5:5" x14ac:dyDescent="0.15">
      <c r="E161" s="113"/>
    </row>
    <row r="162" spans="5:5" x14ac:dyDescent="0.15">
      <c r="E162" s="113"/>
    </row>
    <row r="163" spans="5:5" x14ac:dyDescent="0.15">
      <c r="E163" s="113"/>
    </row>
    <row r="164" spans="5:5" x14ac:dyDescent="0.15">
      <c r="E164" s="113"/>
    </row>
    <row r="165" spans="5:5" x14ac:dyDescent="0.15">
      <c r="E165" s="113"/>
    </row>
    <row r="166" spans="5:5" x14ac:dyDescent="0.15">
      <c r="E166" s="113"/>
    </row>
    <row r="167" spans="5:5" x14ac:dyDescent="0.15">
      <c r="E167" s="113"/>
    </row>
    <row r="168" spans="5:5" x14ac:dyDescent="0.15">
      <c r="E168" s="113"/>
    </row>
    <row r="169" spans="5:5" x14ac:dyDescent="0.15">
      <c r="E169" s="113"/>
    </row>
    <row r="170" spans="5:5" x14ac:dyDescent="0.15">
      <c r="E170" s="113"/>
    </row>
    <row r="171" spans="5:5" x14ac:dyDescent="0.15">
      <c r="E171" s="113"/>
    </row>
    <row r="172" spans="5:5" x14ac:dyDescent="0.15">
      <c r="E172" s="113"/>
    </row>
    <row r="173" spans="5:5" x14ac:dyDescent="0.15">
      <c r="E173" s="113"/>
    </row>
    <row r="174" spans="5:5" x14ac:dyDescent="0.15">
      <c r="E174" s="113"/>
    </row>
    <row r="175" spans="5:5" x14ac:dyDescent="0.15">
      <c r="E175" s="113"/>
    </row>
    <row r="176" spans="5:5" x14ac:dyDescent="0.15">
      <c r="E176" s="113"/>
    </row>
    <row r="177" spans="5:5" x14ac:dyDescent="0.15">
      <c r="E177" s="113"/>
    </row>
    <row r="178" spans="5:5" x14ac:dyDescent="0.15">
      <c r="E178" s="113"/>
    </row>
    <row r="179" spans="5:5" x14ac:dyDescent="0.15">
      <c r="E179" s="113"/>
    </row>
    <row r="180" spans="5:5" x14ac:dyDescent="0.15">
      <c r="E180" s="113"/>
    </row>
    <row r="181" spans="5:5" x14ac:dyDescent="0.15">
      <c r="E181" s="113"/>
    </row>
    <row r="182" spans="5:5" x14ac:dyDescent="0.15">
      <c r="E182" s="113"/>
    </row>
    <row r="183" spans="5:5" x14ac:dyDescent="0.15">
      <c r="E183" s="113"/>
    </row>
    <row r="184" spans="5:5" x14ac:dyDescent="0.15">
      <c r="E184" s="113"/>
    </row>
    <row r="185" spans="5:5" x14ac:dyDescent="0.15">
      <c r="E185" s="113"/>
    </row>
    <row r="186" spans="5:5" x14ac:dyDescent="0.15">
      <c r="E186" s="113"/>
    </row>
    <row r="187" spans="5:5" x14ac:dyDescent="0.15">
      <c r="E187" s="113"/>
    </row>
    <row r="188" spans="5:5" x14ac:dyDescent="0.15">
      <c r="E188" s="113"/>
    </row>
    <row r="189" spans="5:5" x14ac:dyDescent="0.15">
      <c r="E189" s="113"/>
    </row>
    <row r="190" spans="5:5" x14ac:dyDescent="0.15">
      <c r="E190" s="113"/>
    </row>
    <row r="191" spans="5:5" x14ac:dyDescent="0.15">
      <c r="E191" s="113"/>
    </row>
    <row r="192" spans="5:5" x14ac:dyDescent="0.15">
      <c r="E192" s="113"/>
    </row>
    <row r="193" spans="5:5" x14ac:dyDescent="0.15">
      <c r="E193" s="113"/>
    </row>
    <row r="194" spans="5:5" x14ac:dyDescent="0.15">
      <c r="E194" s="113"/>
    </row>
    <row r="195" spans="5:5" x14ac:dyDescent="0.15">
      <c r="E195" s="113"/>
    </row>
    <row r="196" spans="5:5" x14ac:dyDescent="0.15">
      <c r="E196" s="113"/>
    </row>
    <row r="197" spans="5:5" x14ac:dyDescent="0.15">
      <c r="E197" s="113"/>
    </row>
    <row r="198" spans="5:5" x14ac:dyDescent="0.15">
      <c r="E198" s="113"/>
    </row>
    <row r="199" spans="5:5" x14ac:dyDescent="0.15">
      <c r="E199" s="113"/>
    </row>
    <row r="200" spans="5:5" x14ac:dyDescent="0.15">
      <c r="E200" s="113"/>
    </row>
    <row r="201" spans="5:5" x14ac:dyDescent="0.15">
      <c r="E201" s="113"/>
    </row>
    <row r="202" spans="5:5" x14ac:dyDescent="0.15">
      <c r="E202" s="113"/>
    </row>
    <row r="203" spans="5:5" x14ac:dyDescent="0.15">
      <c r="E203" s="113"/>
    </row>
    <row r="204" spans="5:5" x14ac:dyDescent="0.15">
      <c r="E204" s="113"/>
    </row>
    <row r="205" spans="5:5" x14ac:dyDescent="0.15">
      <c r="E205" s="113"/>
    </row>
    <row r="206" spans="5:5" x14ac:dyDescent="0.15">
      <c r="E206" s="113"/>
    </row>
    <row r="207" spans="5:5" x14ac:dyDescent="0.15">
      <c r="E207" s="113"/>
    </row>
    <row r="208" spans="5:5" x14ac:dyDescent="0.15">
      <c r="E208" s="113"/>
    </row>
    <row r="209" spans="5:5" x14ac:dyDescent="0.15">
      <c r="E209" s="113"/>
    </row>
    <row r="210" spans="5:5" x14ac:dyDescent="0.15">
      <c r="E210" s="113"/>
    </row>
    <row r="211" spans="5:5" x14ac:dyDescent="0.15">
      <c r="E211" s="113"/>
    </row>
    <row r="212" spans="5:5" x14ac:dyDescent="0.15">
      <c r="E212" s="113"/>
    </row>
    <row r="213" spans="5:5" x14ac:dyDescent="0.15">
      <c r="E213" s="113"/>
    </row>
    <row r="214" spans="5:5" x14ac:dyDescent="0.15">
      <c r="E214" s="113"/>
    </row>
    <row r="215" spans="5:5" x14ac:dyDescent="0.15">
      <c r="E215" s="113"/>
    </row>
    <row r="216" spans="5:5" x14ac:dyDescent="0.15">
      <c r="E216" s="113"/>
    </row>
    <row r="217" spans="5:5" x14ac:dyDescent="0.15">
      <c r="E217" s="113"/>
    </row>
    <row r="218" spans="5:5" x14ac:dyDescent="0.15">
      <c r="E218" s="113"/>
    </row>
    <row r="219" spans="5:5" x14ac:dyDescent="0.15">
      <c r="E219" s="113"/>
    </row>
    <row r="220" spans="5:5" x14ac:dyDescent="0.15">
      <c r="E220" s="113"/>
    </row>
    <row r="221" spans="5:5" x14ac:dyDescent="0.15">
      <c r="E221" s="113"/>
    </row>
    <row r="222" spans="5:5" x14ac:dyDescent="0.15">
      <c r="E222" s="113"/>
    </row>
    <row r="223" spans="5:5" x14ac:dyDescent="0.15">
      <c r="E223" s="113"/>
    </row>
    <row r="224" spans="5:5" x14ac:dyDescent="0.15">
      <c r="E224" s="113"/>
    </row>
    <row r="225" spans="5:5" x14ac:dyDescent="0.15">
      <c r="E225" s="113"/>
    </row>
    <row r="226" spans="5:5" x14ac:dyDescent="0.15">
      <c r="E226" s="113"/>
    </row>
    <row r="227" spans="5:5" x14ac:dyDescent="0.15">
      <c r="E227" s="113"/>
    </row>
    <row r="228" spans="5:5" x14ac:dyDescent="0.15">
      <c r="E228" s="113"/>
    </row>
    <row r="229" spans="5:5" x14ac:dyDescent="0.15">
      <c r="E229" s="113"/>
    </row>
    <row r="230" spans="5:5" x14ac:dyDescent="0.15">
      <c r="E230" s="113"/>
    </row>
    <row r="231" spans="5:5" x14ac:dyDescent="0.15">
      <c r="E231" s="113"/>
    </row>
    <row r="232" spans="5:5" x14ac:dyDescent="0.15">
      <c r="E232" s="113"/>
    </row>
    <row r="233" spans="5:5" x14ac:dyDescent="0.15">
      <c r="E233" s="113"/>
    </row>
    <row r="234" spans="5:5" x14ac:dyDescent="0.15">
      <c r="E234" s="113"/>
    </row>
    <row r="235" spans="5:5" x14ac:dyDescent="0.15">
      <c r="E235" s="113"/>
    </row>
    <row r="236" spans="5:5" x14ac:dyDescent="0.15">
      <c r="E236" s="113"/>
    </row>
    <row r="237" spans="5:5" x14ac:dyDescent="0.15">
      <c r="E237" s="113"/>
    </row>
    <row r="238" spans="5:5" x14ac:dyDescent="0.15">
      <c r="E238" s="113"/>
    </row>
    <row r="239" spans="5:5" x14ac:dyDescent="0.15">
      <c r="E239" s="113"/>
    </row>
    <row r="240" spans="5:5" x14ac:dyDescent="0.15">
      <c r="E240" s="113"/>
    </row>
    <row r="241" spans="5:5" x14ac:dyDescent="0.15">
      <c r="E241" s="113"/>
    </row>
    <row r="242" spans="5:5" x14ac:dyDescent="0.15">
      <c r="E242" s="113"/>
    </row>
    <row r="243" spans="5:5" x14ac:dyDescent="0.15">
      <c r="E243" s="113"/>
    </row>
    <row r="244" spans="5:5" x14ac:dyDescent="0.15">
      <c r="E244" s="113"/>
    </row>
    <row r="245" spans="5:5" x14ac:dyDescent="0.15">
      <c r="E245" s="113"/>
    </row>
    <row r="246" spans="5:5" x14ac:dyDescent="0.15">
      <c r="E246" s="113"/>
    </row>
    <row r="247" spans="5:5" x14ac:dyDescent="0.15">
      <c r="E247" s="113"/>
    </row>
    <row r="248" spans="5:5" x14ac:dyDescent="0.15">
      <c r="E248" s="113"/>
    </row>
    <row r="249" spans="5:5" x14ac:dyDescent="0.15">
      <c r="E249" s="113"/>
    </row>
    <row r="250" spans="5:5" x14ac:dyDescent="0.15">
      <c r="E250" s="113"/>
    </row>
    <row r="251" spans="5:5" x14ac:dyDescent="0.15">
      <c r="E251" s="113"/>
    </row>
    <row r="252" spans="5:5" x14ac:dyDescent="0.15">
      <c r="E252" s="113"/>
    </row>
    <row r="253" spans="5:5" x14ac:dyDescent="0.15">
      <c r="E253" s="113"/>
    </row>
    <row r="254" spans="5:5" x14ac:dyDescent="0.15">
      <c r="E254" s="113"/>
    </row>
    <row r="255" spans="5:5" x14ac:dyDescent="0.15">
      <c r="E255" s="113"/>
    </row>
    <row r="256" spans="5:5" x14ac:dyDescent="0.15">
      <c r="E256" s="113"/>
    </row>
    <row r="257" spans="5:5" x14ac:dyDescent="0.15">
      <c r="E257" s="113"/>
    </row>
    <row r="258" spans="5:5" x14ac:dyDescent="0.15">
      <c r="E258" s="113"/>
    </row>
    <row r="259" spans="5:5" x14ac:dyDescent="0.15">
      <c r="E259" s="113"/>
    </row>
    <row r="260" spans="5:5" x14ac:dyDescent="0.15">
      <c r="E260" s="113"/>
    </row>
    <row r="261" spans="5:5" x14ac:dyDescent="0.15">
      <c r="E261" s="113"/>
    </row>
    <row r="262" spans="5:5" x14ac:dyDescent="0.15">
      <c r="E262" s="113"/>
    </row>
    <row r="263" spans="5:5" x14ac:dyDescent="0.15">
      <c r="E263" s="113"/>
    </row>
    <row r="264" spans="5:5" x14ac:dyDescent="0.15">
      <c r="E264" s="113"/>
    </row>
    <row r="265" spans="5:5" x14ac:dyDescent="0.15">
      <c r="E265" s="113"/>
    </row>
    <row r="266" spans="5:5" x14ac:dyDescent="0.15">
      <c r="E266" s="113"/>
    </row>
    <row r="267" spans="5:5" x14ac:dyDescent="0.15">
      <c r="E267" s="113"/>
    </row>
    <row r="268" spans="5:5" x14ac:dyDescent="0.15">
      <c r="E268" s="113"/>
    </row>
    <row r="269" spans="5:5" x14ac:dyDescent="0.15">
      <c r="E269" s="113"/>
    </row>
    <row r="270" spans="5:5" x14ac:dyDescent="0.15">
      <c r="E270" s="113"/>
    </row>
    <row r="271" spans="5:5" x14ac:dyDescent="0.15">
      <c r="E271" s="113"/>
    </row>
    <row r="272" spans="5:5" x14ac:dyDescent="0.15">
      <c r="E272" s="113"/>
    </row>
    <row r="273" spans="5:5" x14ac:dyDescent="0.15">
      <c r="E273" s="113"/>
    </row>
    <row r="274" spans="5:5" x14ac:dyDescent="0.15">
      <c r="E274" s="113"/>
    </row>
    <row r="275" spans="5:5" x14ac:dyDescent="0.15">
      <c r="E275" s="113"/>
    </row>
    <row r="276" spans="5:5" x14ac:dyDescent="0.15">
      <c r="E276" s="113"/>
    </row>
    <row r="277" spans="5:5" x14ac:dyDescent="0.15">
      <c r="E277" s="113"/>
    </row>
    <row r="278" spans="5:5" x14ac:dyDescent="0.15">
      <c r="E278" s="113"/>
    </row>
    <row r="279" spans="5:5" x14ac:dyDescent="0.15">
      <c r="E279" s="113"/>
    </row>
    <row r="280" spans="5:5" x14ac:dyDescent="0.15">
      <c r="E280" s="113"/>
    </row>
    <row r="281" spans="5:5" x14ac:dyDescent="0.15">
      <c r="E281" s="113"/>
    </row>
    <row r="282" spans="5:5" x14ac:dyDescent="0.15">
      <c r="E282" s="113"/>
    </row>
    <row r="283" spans="5:5" x14ac:dyDescent="0.15">
      <c r="E283" s="113"/>
    </row>
    <row r="284" spans="5:5" x14ac:dyDescent="0.15">
      <c r="E284" s="113"/>
    </row>
    <row r="285" spans="5:5" x14ac:dyDescent="0.15">
      <c r="E285" s="113"/>
    </row>
    <row r="286" spans="5:5" x14ac:dyDescent="0.15">
      <c r="E286" s="113"/>
    </row>
    <row r="287" spans="5:5" x14ac:dyDescent="0.15">
      <c r="E287" s="113"/>
    </row>
    <row r="288" spans="5:5" x14ac:dyDescent="0.15">
      <c r="E288" s="113"/>
    </row>
    <row r="289" spans="5:5" x14ac:dyDescent="0.15">
      <c r="E289" s="113"/>
    </row>
    <row r="290" spans="5:5" x14ac:dyDescent="0.15">
      <c r="E290" s="113"/>
    </row>
    <row r="291" spans="5:5" x14ac:dyDescent="0.15">
      <c r="E291" s="113"/>
    </row>
    <row r="292" spans="5:5" x14ac:dyDescent="0.15">
      <c r="E292" s="113"/>
    </row>
    <row r="293" spans="5:5" x14ac:dyDescent="0.15">
      <c r="E293" s="113"/>
    </row>
    <row r="294" spans="5:5" x14ac:dyDescent="0.15">
      <c r="E294" s="113"/>
    </row>
    <row r="295" spans="5:5" x14ac:dyDescent="0.15">
      <c r="E295" s="113"/>
    </row>
    <row r="296" spans="5:5" x14ac:dyDescent="0.15">
      <c r="E296" s="113"/>
    </row>
    <row r="297" spans="5:5" x14ac:dyDescent="0.15">
      <c r="E297" s="113"/>
    </row>
    <row r="298" spans="5:5" x14ac:dyDescent="0.15">
      <c r="E298" s="113"/>
    </row>
    <row r="299" spans="5:5" x14ac:dyDescent="0.15">
      <c r="E299" s="113"/>
    </row>
    <row r="300" spans="5:5" x14ac:dyDescent="0.15">
      <c r="E300" s="113"/>
    </row>
    <row r="301" spans="5:5" x14ac:dyDescent="0.15">
      <c r="E301" s="113"/>
    </row>
    <row r="302" spans="5:5" x14ac:dyDescent="0.15">
      <c r="E302" s="113"/>
    </row>
    <row r="303" spans="5:5" x14ac:dyDescent="0.15">
      <c r="E303" s="113"/>
    </row>
    <row r="304" spans="5:5" x14ac:dyDescent="0.15">
      <c r="E304" s="113"/>
    </row>
    <row r="305" spans="5:5" x14ac:dyDescent="0.15">
      <c r="E305" s="113"/>
    </row>
    <row r="306" spans="5:5" x14ac:dyDescent="0.15">
      <c r="E306" s="113"/>
    </row>
    <row r="307" spans="5:5" x14ac:dyDescent="0.15">
      <c r="E307" s="113"/>
    </row>
    <row r="308" spans="5:5" x14ac:dyDescent="0.15">
      <c r="E308" s="113"/>
    </row>
    <row r="309" spans="5:5" x14ac:dyDescent="0.15">
      <c r="E309" s="113"/>
    </row>
    <row r="310" spans="5:5" x14ac:dyDescent="0.15">
      <c r="E310" s="113"/>
    </row>
    <row r="311" spans="5:5" x14ac:dyDescent="0.15">
      <c r="E311" s="113"/>
    </row>
    <row r="312" spans="5:5" x14ac:dyDescent="0.15">
      <c r="E312" s="113"/>
    </row>
    <row r="313" spans="5:5" x14ac:dyDescent="0.15">
      <c r="E313" s="113"/>
    </row>
    <row r="314" spans="5:5" x14ac:dyDescent="0.15">
      <c r="E314" s="113"/>
    </row>
    <row r="315" spans="5:5" x14ac:dyDescent="0.15">
      <c r="E315" s="113"/>
    </row>
    <row r="316" spans="5:5" x14ac:dyDescent="0.15">
      <c r="E316" s="113"/>
    </row>
    <row r="317" spans="5:5" x14ac:dyDescent="0.15">
      <c r="E317" s="113"/>
    </row>
    <row r="318" spans="5:5" x14ac:dyDescent="0.15">
      <c r="E318" s="113"/>
    </row>
    <row r="319" spans="5:5" x14ac:dyDescent="0.15">
      <c r="E319" s="113"/>
    </row>
    <row r="320" spans="5:5" x14ac:dyDescent="0.15">
      <c r="E320" s="113" t="str">
        <f t="shared" ref="E320:E323" ca="1" si="11">IFERROR(INDIRECT("No."&amp;$A320&amp;"!"&amp;"I11")&amp;"","")</f>
        <v/>
      </c>
    </row>
    <row r="321" spans="5:5" x14ac:dyDescent="0.15">
      <c r="E321" s="113" t="str">
        <f t="shared" ca="1" si="11"/>
        <v/>
      </c>
    </row>
    <row r="322" spans="5:5" x14ac:dyDescent="0.15">
      <c r="E322" s="113" t="str">
        <f t="shared" ca="1" si="11"/>
        <v/>
      </c>
    </row>
    <row r="323" spans="5:5" x14ac:dyDescent="0.15">
      <c r="E323" s="113" t="str">
        <f t="shared" ca="1" si="11"/>
        <v/>
      </c>
    </row>
  </sheetData>
  <sheetProtection sheet="1" objects="1" scenarios="1"/>
  <autoFilter ref="A2:M2"/>
  <mergeCells count="12">
    <mergeCell ref="A1:A2"/>
    <mergeCell ref="J1:K1"/>
    <mergeCell ref="C1:C2"/>
    <mergeCell ref="B1:B2"/>
    <mergeCell ref="M1:M2"/>
    <mergeCell ref="E1:E2"/>
    <mergeCell ref="L1:L2"/>
    <mergeCell ref="I1:I2"/>
    <mergeCell ref="G1:G2"/>
    <mergeCell ref="D1:D2"/>
    <mergeCell ref="F1:F2"/>
    <mergeCell ref="H1:H2"/>
  </mergeCells>
  <phoneticPr fontId="1"/>
  <pageMargins left="0.7" right="0.7" top="0.75" bottom="0.75" header="0.3" footer="0.3"/>
  <pageSetup paperSize="9" scale="6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使い方</vt:lpstr>
      <vt:lpstr>準備シート </vt:lpstr>
      <vt:lpstr>測定結果シート 原版</vt:lpstr>
      <vt:lpstr>No.1</vt:lpstr>
      <vt:lpstr>No.2</vt:lpstr>
      <vt:lpstr>No.3</vt:lpstr>
      <vt:lpstr>No.4</vt:lpstr>
      <vt:lpstr>No.5</vt:lpstr>
      <vt:lpstr>リスクアセスメント結果一覧</vt:lpstr>
      <vt:lpstr>単位換算シート</vt:lpstr>
      <vt:lpstr>選択肢</vt:lpstr>
      <vt:lpstr>No.1!Print_Area</vt:lpstr>
      <vt:lpstr>No.2!Print_Area</vt:lpstr>
      <vt:lpstr>No.3!Print_Area</vt:lpstr>
      <vt:lpstr>No.4!Print_Area</vt:lpstr>
      <vt:lpstr>No.5!Print_Area</vt:lpstr>
      <vt:lpstr>リスクアセスメント結果一覧!Print_Area</vt:lpstr>
      <vt:lpstr>使い方!Print_Area</vt:lpstr>
      <vt:lpstr>'測定結果シート 原版'!Print_Area</vt:lpstr>
      <vt:lpstr>単位換算シート!Print_Area</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後藤 嘉孝</dc:creator>
  <cp:lastModifiedBy>後藤 嘉孝</cp:lastModifiedBy>
  <cp:lastPrinted>2017-01-13T13:06:00Z</cp:lastPrinted>
  <dcterms:created xsi:type="dcterms:W3CDTF">2016-06-09T04:03:11Z</dcterms:created>
  <dcterms:modified xsi:type="dcterms:W3CDTF">2017-02-28T01:36:07Z</dcterms:modified>
</cp:coreProperties>
</file>